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nikkot/Documents/1. NK Financial Intelligence/2. Library/3. Tier 3/options_strategies/"/>
    </mc:Choice>
  </mc:AlternateContent>
  <xr:revisionPtr revIDLastSave="0" documentId="13_ncr:1_{70673C16-8A91-DE42-971C-9F8932DE3F0D}" xr6:coauthVersionLast="47" xr6:coauthVersionMax="47" xr10:uidLastSave="{00000000-0000-0000-0000-000000000000}"/>
  <bookViews>
    <workbookView xWindow="40" yWindow="660" windowWidth="34560" windowHeight="20360" activeTab="1" xr2:uid="{4C929DA9-280A-D048-AA82-6CF83DD7A338}"/>
  </bookViews>
  <sheets>
    <sheet name="To do" sheetId="8" r:id="rId1"/>
    <sheet name="PL &amp; CF" sheetId="4" r:id="rId2"/>
    <sheet name="Raw data" sheetId="1" r:id="rId3"/>
    <sheet name="Parameters" sheetId="7" r:id="rId4"/>
  </sheets>
  <definedNames>
    <definedName name="_xlnm._FilterDatabase" localSheetId="2" hidden="1">'Raw data'!$A$1:$AA$945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0" i="4" l="1"/>
  <c r="X99" i="4"/>
  <c r="AE104" i="4"/>
  <c r="AE106" i="4" s="1"/>
  <c r="AF106" i="4" s="1"/>
  <c r="AA104" i="4"/>
  <c r="AE97" i="4"/>
  <c r="D55" i="4"/>
  <c r="C55" i="4"/>
  <c r="C483" i="4"/>
  <c r="L19" i="4"/>
  <c r="H477" i="4"/>
  <c r="J477" i="4" s="1"/>
  <c r="H476" i="4"/>
  <c r="E477" i="4"/>
  <c r="AA478" i="4" s="1"/>
  <c r="E476" i="4"/>
  <c r="AB485" i="4"/>
  <c r="AB484" i="4"/>
  <c r="AA483" i="4"/>
  <c r="AE477" i="4"/>
  <c r="F477" i="4" s="1"/>
  <c r="G477" i="4" s="1"/>
  <c r="AE476" i="4"/>
  <c r="F476" i="4" s="1"/>
  <c r="G476" i="4" s="1"/>
  <c r="C500" i="4"/>
  <c r="C487" i="4"/>
  <c r="C485" i="4"/>
  <c r="C484" i="4"/>
  <c r="C461" i="4"/>
  <c r="C447" i="4"/>
  <c r="C445" i="4"/>
  <c r="C444" i="4"/>
  <c r="C443" i="4"/>
  <c r="L18" i="4"/>
  <c r="H437" i="4"/>
  <c r="AB445" i="4"/>
  <c r="AB444" i="4"/>
  <c r="AA443" i="4"/>
  <c r="AA438" i="4"/>
  <c r="AE437" i="4"/>
  <c r="M436" i="4" s="1"/>
  <c r="M437" i="4" s="1"/>
  <c r="AE436" i="4"/>
  <c r="C439" i="4" s="1"/>
  <c r="E437" i="4"/>
  <c r="L17" i="4"/>
  <c r="C420" i="4"/>
  <c r="C403" i="4"/>
  <c r="AB406" i="4"/>
  <c r="AB405" i="4"/>
  <c r="AA404" i="4"/>
  <c r="AA399" i="4"/>
  <c r="AE398" i="4"/>
  <c r="M397" i="4" s="1"/>
  <c r="M398" i="4" s="1"/>
  <c r="AE397" i="4"/>
  <c r="F398" i="4" s="1"/>
  <c r="G398" i="4" s="1"/>
  <c r="H398" i="4"/>
  <c r="E398" i="4"/>
  <c r="AB13" i="4"/>
  <c r="L13" i="4"/>
  <c r="J13" i="4" s="1"/>
  <c r="AB15" i="4"/>
  <c r="H36" i="4"/>
  <c r="E36" i="4"/>
  <c r="AE36" i="4"/>
  <c r="M36" i="4" s="1"/>
  <c r="AE35" i="4"/>
  <c r="F36" i="4" s="1"/>
  <c r="G36" i="4" s="1"/>
  <c r="AA35" i="4"/>
  <c r="AA44" i="4" s="1"/>
  <c r="AB5" i="4"/>
  <c r="H50" i="4"/>
  <c r="AE50" i="4"/>
  <c r="M50" i="4" s="1"/>
  <c r="E50" i="4"/>
  <c r="I50" i="4" s="1"/>
  <c r="AE49" i="4"/>
  <c r="F50" i="4" s="1"/>
  <c r="G50" i="4" s="1"/>
  <c r="AA49" i="4"/>
  <c r="AA58" i="4" s="1"/>
  <c r="AA20" i="4"/>
  <c r="AA14" i="4"/>
  <c r="K78" i="4"/>
  <c r="K64" i="4"/>
  <c r="K65" i="4" s="1"/>
  <c r="H64" i="4"/>
  <c r="J64" i="4" s="1"/>
  <c r="J65" i="4" s="1"/>
  <c r="E78" i="4"/>
  <c r="AA80" i="4" s="1"/>
  <c r="E64" i="4"/>
  <c r="AA66" i="4" s="1"/>
  <c r="AE64" i="4"/>
  <c r="M64" i="4" s="1"/>
  <c r="AE63" i="4"/>
  <c r="F64" i="4" s="1"/>
  <c r="G64" i="4" s="1"/>
  <c r="AA63" i="4"/>
  <c r="AA72" i="4" s="1"/>
  <c r="H78" i="4"/>
  <c r="J78" i="4" s="1"/>
  <c r="AE78" i="4"/>
  <c r="AE77" i="4"/>
  <c r="F78" i="4" s="1"/>
  <c r="G78" i="4" s="1"/>
  <c r="AA77" i="4"/>
  <c r="AA86" i="4" s="1"/>
  <c r="AB3" i="4"/>
  <c r="L3" i="4"/>
  <c r="M3" i="4" s="1"/>
  <c r="AA105" i="4"/>
  <c r="F97" i="4"/>
  <c r="AA143" i="4"/>
  <c r="AA154" i="4" s="1"/>
  <c r="AE145" i="4"/>
  <c r="F145" i="4" s="1"/>
  <c r="G145" i="4" s="1"/>
  <c r="AE144" i="4"/>
  <c r="F144" i="4" s="1"/>
  <c r="G144" i="4" s="1"/>
  <c r="AE188" i="4"/>
  <c r="AE187" i="4"/>
  <c r="F187" i="4" s="1"/>
  <c r="G187" i="4" s="1"/>
  <c r="AA186" i="4"/>
  <c r="AA197" i="4" s="1"/>
  <c r="H230" i="4"/>
  <c r="AE230" i="4"/>
  <c r="AE229" i="4"/>
  <c r="F230" i="4" s="1"/>
  <c r="G230" i="4" s="1"/>
  <c r="AE274" i="4"/>
  <c r="AE273" i="4"/>
  <c r="F274" i="4" s="1"/>
  <c r="G274" i="4" s="1"/>
  <c r="AA229" i="4"/>
  <c r="AA240" i="4" s="1"/>
  <c r="AA282" i="4"/>
  <c r="AE358" i="4"/>
  <c r="AE357" i="4"/>
  <c r="AE318" i="4"/>
  <c r="AE317" i="4"/>
  <c r="AB327" i="4"/>
  <c r="AB326" i="4"/>
  <c r="AA325" i="4"/>
  <c r="L11" i="4"/>
  <c r="J11" i="4" s="1"/>
  <c r="AB366" i="4"/>
  <c r="AB365" i="4"/>
  <c r="AA364" i="4"/>
  <c r="C381" i="4"/>
  <c r="C361" i="4"/>
  <c r="C364" i="4"/>
  <c r="H231" i="4"/>
  <c r="H318" i="4"/>
  <c r="H317" i="4"/>
  <c r="M357" i="4"/>
  <c r="M358" i="4" s="1"/>
  <c r="H359" i="4"/>
  <c r="H358" i="4"/>
  <c r="E359" i="4"/>
  <c r="M318" i="4"/>
  <c r="M317" i="4"/>
  <c r="C323" i="4"/>
  <c r="E318" i="4"/>
  <c r="C325" i="4" s="1"/>
  <c r="E317" i="4"/>
  <c r="C342" i="4"/>
  <c r="C302" i="4"/>
  <c r="C282" i="4"/>
  <c r="M230" i="4"/>
  <c r="M231" i="4" s="1"/>
  <c r="C240" i="4"/>
  <c r="C239" i="4"/>
  <c r="C258" i="4"/>
  <c r="C214" i="4"/>
  <c r="C197" i="4"/>
  <c r="C196" i="4"/>
  <c r="H188" i="4"/>
  <c r="H187" i="4"/>
  <c r="E188" i="4"/>
  <c r="E187" i="4"/>
  <c r="I187" i="4" s="1"/>
  <c r="K187" i="4" s="1"/>
  <c r="E145" i="4"/>
  <c r="E144" i="4"/>
  <c r="I144" i="4" s="1"/>
  <c r="M188" i="4"/>
  <c r="M187" i="4"/>
  <c r="C171" i="4"/>
  <c r="B128" i="4"/>
  <c r="C181" i="4" s="1"/>
  <c r="C154" i="4"/>
  <c r="C153" i="4"/>
  <c r="C106" i="4"/>
  <c r="C105" i="4"/>
  <c r="M145" i="4"/>
  <c r="M144" i="4"/>
  <c r="E358" i="4"/>
  <c r="E231" i="4"/>
  <c r="E230" i="4"/>
  <c r="H145" i="4"/>
  <c r="H144" i="4"/>
  <c r="K26" i="4"/>
  <c r="D27" i="4"/>
  <c r="D26" i="4"/>
  <c r="M274" i="4"/>
  <c r="M273" i="4"/>
  <c r="H274" i="4"/>
  <c r="H273" i="4"/>
  <c r="P97" i="4"/>
  <c r="E274" i="4"/>
  <c r="C284" i="4" s="1"/>
  <c r="E273" i="4"/>
  <c r="E97" i="4"/>
  <c r="H97" i="4" s="1"/>
  <c r="L97" i="4"/>
  <c r="P98" i="4"/>
  <c r="E98" i="4"/>
  <c r="D9" i="4"/>
  <c r="D6" i="4"/>
  <c r="B8" i="4" s="1"/>
  <c r="K477" i="4" l="1"/>
  <c r="L477" i="4" s="1"/>
  <c r="I476" i="4"/>
  <c r="AA477" i="4" s="1"/>
  <c r="AE478" i="4"/>
  <c r="AF478" i="4" s="1"/>
  <c r="M476" i="4"/>
  <c r="C494" i="4"/>
  <c r="C495" i="4"/>
  <c r="C503" i="4"/>
  <c r="C496" i="4"/>
  <c r="C504" i="4"/>
  <c r="C497" i="4"/>
  <c r="C505" i="4"/>
  <c r="C506" i="4"/>
  <c r="C490" i="4"/>
  <c r="C498" i="4"/>
  <c r="C507" i="4"/>
  <c r="C491" i="4"/>
  <c r="C499" i="4"/>
  <c r="C492" i="4"/>
  <c r="C508" i="4"/>
  <c r="C501" i="4"/>
  <c r="C509" i="4"/>
  <c r="I398" i="4"/>
  <c r="N398" i="4" s="1"/>
  <c r="C493" i="4"/>
  <c r="C502" i="4"/>
  <c r="C510" i="4"/>
  <c r="E461" i="4"/>
  <c r="J436" i="4"/>
  <c r="K436" i="4" s="1"/>
  <c r="C456" i="4"/>
  <c r="E456" i="4" s="1"/>
  <c r="C464" i="4"/>
  <c r="E464" i="4" s="1"/>
  <c r="C457" i="4"/>
  <c r="E457" i="4" s="1"/>
  <c r="C465" i="4"/>
  <c r="E465" i="4" s="1"/>
  <c r="C466" i="4"/>
  <c r="E466" i="4" s="1"/>
  <c r="C458" i="4"/>
  <c r="E458" i="4" s="1"/>
  <c r="C467" i="4"/>
  <c r="E467" i="4" s="1"/>
  <c r="C451" i="4"/>
  <c r="E451" i="4" s="1"/>
  <c r="C459" i="4"/>
  <c r="E459" i="4" s="1"/>
  <c r="C452" i="4"/>
  <c r="E452" i="4" s="1"/>
  <c r="C460" i="4"/>
  <c r="E460" i="4" s="1"/>
  <c r="C468" i="4"/>
  <c r="E468" i="4" s="1"/>
  <c r="I437" i="4"/>
  <c r="N437" i="4" s="1"/>
  <c r="C453" i="4"/>
  <c r="E453" i="4" s="1"/>
  <c r="C462" i="4"/>
  <c r="E462" i="4" s="1"/>
  <c r="C469" i="4"/>
  <c r="E469" i="4" s="1"/>
  <c r="C454" i="4"/>
  <c r="E454" i="4" s="1"/>
  <c r="C470" i="4"/>
  <c r="E470" i="4" s="1"/>
  <c r="C455" i="4"/>
  <c r="E455" i="4" s="1"/>
  <c r="C463" i="4"/>
  <c r="E463" i="4" s="1"/>
  <c r="C471" i="4"/>
  <c r="E471" i="4" s="1"/>
  <c r="AE438" i="4"/>
  <c r="AF438" i="4" s="1"/>
  <c r="F437" i="4"/>
  <c r="G437" i="4" s="1"/>
  <c r="C423" i="4"/>
  <c r="C407" i="4"/>
  <c r="C415" i="4"/>
  <c r="C414" i="4"/>
  <c r="C422" i="4"/>
  <c r="C416" i="4"/>
  <c r="C424" i="4"/>
  <c r="C425" i="4"/>
  <c r="C417" i="4"/>
  <c r="C426" i="4"/>
  <c r="C410" i="4"/>
  <c r="C418" i="4"/>
  <c r="C411" i="4"/>
  <c r="C419" i="4"/>
  <c r="C427" i="4"/>
  <c r="C428" i="4"/>
  <c r="D28" i="4"/>
  <c r="AA26" i="4" s="1"/>
  <c r="C412" i="4"/>
  <c r="C421" i="4"/>
  <c r="C429" i="4"/>
  <c r="C413" i="4"/>
  <c r="C430" i="4"/>
  <c r="AE399" i="4"/>
  <c r="AF399" i="4" s="1"/>
  <c r="C400" i="4"/>
  <c r="L15" i="4"/>
  <c r="L5" i="4"/>
  <c r="N144" i="4"/>
  <c r="I36" i="4"/>
  <c r="N50" i="4"/>
  <c r="N51" i="4" s="1"/>
  <c r="AA50" i="4" s="1"/>
  <c r="AE37" i="4"/>
  <c r="AF37" i="4" s="1"/>
  <c r="AA43" i="4"/>
  <c r="AA42" i="4" s="1"/>
  <c r="K50" i="4"/>
  <c r="L50" i="4" s="1"/>
  <c r="AE51" i="4"/>
  <c r="AF51" i="4" s="1"/>
  <c r="AA51" i="4"/>
  <c r="J50" i="4"/>
  <c r="J51" i="4" s="1"/>
  <c r="AA57" i="4"/>
  <c r="AA56" i="4" s="1"/>
  <c r="L64" i="4"/>
  <c r="L65" i="4" s="1"/>
  <c r="M16" i="4" s="1"/>
  <c r="AE65" i="4"/>
  <c r="AF65" i="4" s="1"/>
  <c r="N64" i="4"/>
  <c r="N65" i="4" s="1"/>
  <c r="AA64" i="4" s="1"/>
  <c r="AA67" i="4" s="1"/>
  <c r="Z16" i="4" s="1"/>
  <c r="AA106" i="4"/>
  <c r="AB106" i="4" s="1"/>
  <c r="L16" i="4"/>
  <c r="AA71" i="4"/>
  <c r="AA70" i="4" s="1"/>
  <c r="Z3" i="4"/>
  <c r="AA85" i="4"/>
  <c r="AA84" i="4" s="1"/>
  <c r="L6" i="4"/>
  <c r="AE79" i="4"/>
  <c r="AF79" i="4" s="1"/>
  <c r="M78" i="4"/>
  <c r="N78" i="4" s="1"/>
  <c r="N79" i="4" s="1"/>
  <c r="AA78" i="4" s="1"/>
  <c r="F98" i="4"/>
  <c r="G98" i="4" s="1"/>
  <c r="L10" i="4"/>
  <c r="J10" i="4" s="1"/>
  <c r="AE189" i="4"/>
  <c r="AF189" i="4" s="1"/>
  <c r="J79" i="4"/>
  <c r="AE231" i="4"/>
  <c r="AF231" i="4" s="1"/>
  <c r="I230" i="4"/>
  <c r="AA231" i="4" s="1"/>
  <c r="G97" i="4"/>
  <c r="J357" i="4"/>
  <c r="N357" i="4" s="1"/>
  <c r="L8" i="4"/>
  <c r="J8" i="4" s="1"/>
  <c r="L9" i="4"/>
  <c r="J9" i="4" s="1"/>
  <c r="F273" i="4"/>
  <c r="G273" i="4" s="1"/>
  <c r="AA145" i="4"/>
  <c r="F231" i="4"/>
  <c r="G231" i="4" s="1"/>
  <c r="AE146" i="4"/>
  <c r="AF146" i="4" s="1"/>
  <c r="F188" i="4"/>
  <c r="G188" i="4" s="1"/>
  <c r="AA153" i="4"/>
  <c r="AA152" i="4" s="1"/>
  <c r="AA196" i="4"/>
  <c r="AA195" i="4" s="1"/>
  <c r="I358" i="4"/>
  <c r="I359" i="4" s="1"/>
  <c r="AA359" i="4" s="1"/>
  <c r="AA319" i="4"/>
  <c r="AE275" i="4"/>
  <c r="AF275" i="4" s="1"/>
  <c r="E381" i="4"/>
  <c r="AE319" i="4"/>
  <c r="AF319" i="4" s="1"/>
  <c r="AE359" i="4"/>
  <c r="AA239" i="4"/>
  <c r="AA238" i="4" s="1"/>
  <c r="C375" i="4"/>
  <c r="E375" i="4" s="1"/>
  <c r="C383" i="4"/>
  <c r="E383" i="4" s="1"/>
  <c r="C376" i="4"/>
  <c r="E376" i="4" s="1"/>
  <c r="C384" i="4"/>
  <c r="E384" i="4" s="1"/>
  <c r="C377" i="4"/>
  <c r="E377" i="4" s="1"/>
  <c r="C385" i="4"/>
  <c r="E385" i="4" s="1"/>
  <c r="C386" i="4"/>
  <c r="E386" i="4" s="1"/>
  <c r="C378" i="4"/>
  <c r="E378" i="4" s="1"/>
  <c r="C387" i="4"/>
  <c r="E387" i="4" s="1"/>
  <c r="C371" i="4"/>
  <c r="E371" i="4" s="1"/>
  <c r="C379" i="4"/>
  <c r="E379" i="4" s="1"/>
  <c r="C372" i="4"/>
  <c r="E372" i="4" s="1"/>
  <c r="C380" i="4"/>
  <c r="E380" i="4" s="1"/>
  <c r="C388" i="4"/>
  <c r="E388" i="4" s="1"/>
  <c r="C389" i="4"/>
  <c r="E389" i="4" s="1"/>
  <c r="C373" i="4"/>
  <c r="E373" i="4" s="1"/>
  <c r="C382" i="4"/>
  <c r="E382" i="4" s="1"/>
  <c r="C390" i="4"/>
  <c r="E390" i="4" s="1"/>
  <c r="C374" i="4"/>
  <c r="E374" i="4" s="1"/>
  <c r="C391" i="4"/>
  <c r="E391" i="4" s="1"/>
  <c r="C368" i="4"/>
  <c r="C366" i="4" s="1"/>
  <c r="M359" i="4"/>
  <c r="C344" i="4"/>
  <c r="C333" i="4"/>
  <c r="C336" i="4"/>
  <c r="C343" i="4"/>
  <c r="C328" i="4"/>
  <c r="E342" i="4" s="1"/>
  <c r="C326" i="4"/>
  <c r="C334" i="4"/>
  <c r="C346" i="4"/>
  <c r="C335" i="4"/>
  <c r="C345" i="4"/>
  <c r="C337" i="4"/>
  <c r="C347" i="4"/>
  <c r="C338" i="4"/>
  <c r="C348" i="4"/>
  <c r="C339" i="4"/>
  <c r="C349" i="4"/>
  <c r="C340" i="4"/>
  <c r="C350" i="4"/>
  <c r="C341" i="4"/>
  <c r="C351" i="4"/>
  <c r="C332" i="4"/>
  <c r="C352" i="4"/>
  <c r="C287" i="4"/>
  <c r="C283" i="4" s="1"/>
  <c r="C285" i="4"/>
  <c r="C244" i="4"/>
  <c r="C235" i="4" s="1"/>
  <c r="D235" i="4" s="1"/>
  <c r="C294" i="4"/>
  <c r="C304" i="4"/>
  <c r="C297" i="4"/>
  <c r="C307" i="4"/>
  <c r="C298" i="4"/>
  <c r="C308" i="4"/>
  <c r="C296" i="4"/>
  <c r="C306" i="4"/>
  <c r="C299" i="4"/>
  <c r="C309" i="4"/>
  <c r="C300" i="4"/>
  <c r="C310" i="4"/>
  <c r="C295" i="4"/>
  <c r="C305" i="4"/>
  <c r="C301" i="4"/>
  <c r="C311" i="4"/>
  <c r="C293" i="4"/>
  <c r="C303" i="4"/>
  <c r="C292" i="4"/>
  <c r="C312" i="4"/>
  <c r="C252" i="4"/>
  <c r="C261" i="4"/>
  <c r="C253" i="4"/>
  <c r="C260" i="4"/>
  <c r="C264" i="4"/>
  <c r="C266" i="4"/>
  <c r="C268" i="4"/>
  <c r="C254" i="4"/>
  <c r="C262" i="4"/>
  <c r="C263" i="4"/>
  <c r="C248" i="4"/>
  <c r="C256" i="4"/>
  <c r="C255" i="4"/>
  <c r="C209" i="4"/>
  <c r="C249" i="4"/>
  <c r="C257" i="4"/>
  <c r="C265" i="4"/>
  <c r="C222" i="4"/>
  <c r="C250" i="4"/>
  <c r="C259" i="4"/>
  <c r="C251" i="4"/>
  <c r="C267" i="4"/>
  <c r="C210" i="4"/>
  <c r="C211" i="4"/>
  <c r="C213" i="4"/>
  <c r="C218" i="4"/>
  <c r="C217" i="4"/>
  <c r="C204" i="4"/>
  <c r="C219" i="4"/>
  <c r="C207" i="4"/>
  <c r="C220" i="4"/>
  <c r="C208" i="4"/>
  <c r="C221" i="4"/>
  <c r="C212" i="4"/>
  <c r="C205" i="4"/>
  <c r="C215" i="4"/>
  <c r="C223" i="4"/>
  <c r="C206" i="4"/>
  <c r="C216" i="4"/>
  <c r="C224" i="4"/>
  <c r="C201" i="4"/>
  <c r="C199" i="4" s="1"/>
  <c r="C165" i="4"/>
  <c r="C167" i="4"/>
  <c r="C173" i="4"/>
  <c r="C166" i="4"/>
  <c r="C174" i="4"/>
  <c r="B131" i="4"/>
  <c r="C175" i="4"/>
  <c r="C176" i="4"/>
  <c r="C158" i="4"/>
  <c r="C157" i="4"/>
  <c r="C168" i="4"/>
  <c r="C177" i="4"/>
  <c r="C161" i="4"/>
  <c r="C169" i="4"/>
  <c r="C162" i="4"/>
  <c r="C170" i="4"/>
  <c r="C178" i="4"/>
  <c r="C179" i="4"/>
  <c r="C163" i="4"/>
  <c r="C172" i="4"/>
  <c r="C180" i="4"/>
  <c r="C164" i="4"/>
  <c r="B120" i="4"/>
  <c r="B119" i="4"/>
  <c r="B118" i="4"/>
  <c r="B121" i="4"/>
  <c r="B132" i="4"/>
  <c r="B127" i="4"/>
  <c r="B133" i="4"/>
  <c r="B126" i="4"/>
  <c r="B134" i="4"/>
  <c r="B125" i="4"/>
  <c r="B124" i="4"/>
  <c r="B123" i="4"/>
  <c r="B135" i="4"/>
  <c r="C110" i="4"/>
  <c r="B122" i="4"/>
  <c r="B136" i="4"/>
  <c r="B129" i="4"/>
  <c r="B137" i="4"/>
  <c r="B130" i="4"/>
  <c r="B138" i="4"/>
  <c r="K29" i="4"/>
  <c r="L98" i="4"/>
  <c r="J476" i="4" l="1"/>
  <c r="K476" i="4" s="1"/>
  <c r="L476" i="4" s="1"/>
  <c r="N436" i="4"/>
  <c r="N438" i="4" s="1"/>
  <c r="AA436" i="4" s="1"/>
  <c r="M477" i="4"/>
  <c r="N477" i="4" s="1"/>
  <c r="N476" i="4"/>
  <c r="AA398" i="4"/>
  <c r="K398" i="4"/>
  <c r="L398" i="4" s="1"/>
  <c r="J398" i="4"/>
  <c r="J478" i="4"/>
  <c r="N478" i="4"/>
  <c r="AA476" i="4" s="1"/>
  <c r="L478" i="4"/>
  <c r="M19" i="4" s="1"/>
  <c r="K478" i="4"/>
  <c r="K437" i="4"/>
  <c r="L437" i="4" s="1"/>
  <c r="E428" i="4"/>
  <c r="E416" i="4"/>
  <c r="E427" i="4"/>
  <c r="E422" i="4"/>
  <c r="AF359" i="4"/>
  <c r="F359" i="4"/>
  <c r="G359" i="4" s="1"/>
  <c r="AA437" i="4"/>
  <c r="J437" i="4"/>
  <c r="J438" i="4" s="1"/>
  <c r="L436" i="4"/>
  <c r="K27" i="4"/>
  <c r="K28" i="4" s="1"/>
  <c r="K30" i="4" s="1"/>
  <c r="E424" i="4"/>
  <c r="E420" i="4"/>
  <c r="C405" i="4"/>
  <c r="C404" i="4"/>
  <c r="E419" i="4"/>
  <c r="E414" i="4"/>
  <c r="E411" i="4"/>
  <c r="E430" i="4"/>
  <c r="E418" i="4"/>
  <c r="E415" i="4"/>
  <c r="E413" i="4"/>
  <c r="E410" i="4"/>
  <c r="E429" i="4"/>
  <c r="E426" i="4"/>
  <c r="E421" i="4"/>
  <c r="E417" i="4"/>
  <c r="E423" i="4"/>
  <c r="E412" i="4"/>
  <c r="E425" i="4"/>
  <c r="J397" i="4"/>
  <c r="N397" i="4" s="1"/>
  <c r="K51" i="4"/>
  <c r="N36" i="4"/>
  <c r="N37" i="4" s="1"/>
  <c r="AA36" i="4" s="1"/>
  <c r="K36" i="4"/>
  <c r="L36" i="4" s="1"/>
  <c r="L37" i="4" s="1"/>
  <c r="M15" i="4" s="1"/>
  <c r="AA37" i="4"/>
  <c r="J36" i="4"/>
  <c r="J37" i="4" s="1"/>
  <c r="AA68" i="4"/>
  <c r="AA53" i="4"/>
  <c r="AA3" i="4"/>
  <c r="AA16" i="4"/>
  <c r="C367" i="4"/>
  <c r="L78" i="4"/>
  <c r="L79" i="4" s="1"/>
  <c r="M6" i="4" s="1"/>
  <c r="N6" i="4" s="1"/>
  <c r="AA81" i="4"/>
  <c r="AA358" i="4"/>
  <c r="N358" i="4"/>
  <c r="K357" i="4"/>
  <c r="L357" i="4" s="1"/>
  <c r="N3" i="4"/>
  <c r="E351" i="4"/>
  <c r="N359" i="4"/>
  <c r="E301" i="4"/>
  <c r="E298" i="4"/>
  <c r="E310" i="4"/>
  <c r="E304" i="4"/>
  <c r="E300" i="4"/>
  <c r="E294" i="4"/>
  <c r="E312" i="4"/>
  <c r="E309" i="4"/>
  <c r="E250" i="4"/>
  <c r="C365" i="4"/>
  <c r="E345" i="4"/>
  <c r="C241" i="4"/>
  <c r="E295" i="4"/>
  <c r="E297" i="4"/>
  <c r="E346" i="4"/>
  <c r="E334" i="4"/>
  <c r="E350" i="4"/>
  <c r="E349" i="4"/>
  <c r="E339" i="4"/>
  <c r="E348" i="4"/>
  <c r="E343" i="4"/>
  <c r="E338" i="4"/>
  <c r="E340" i="4"/>
  <c r="E352" i="4"/>
  <c r="E347" i="4"/>
  <c r="E344" i="4"/>
  <c r="C327" i="4"/>
  <c r="E311" i="4"/>
  <c r="E308" i="4"/>
  <c r="E332" i="4"/>
  <c r="E337" i="4"/>
  <c r="E336" i="4"/>
  <c r="E305" i="4"/>
  <c r="E307" i="4"/>
  <c r="E341" i="4"/>
  <c r="E335" i="4"/>
  <c r="E333" i="4"/>
  <c r="E293" i="4"/>
  <c r="E296" i="4"/>
  <c r="E292" i="4"/>
  <c r="E299" i="4"/>
  <c r="E303" i="4"/>
  <c r="E306" i="4"/>
  <c r="E302" i="4"/>
  <c r="E254" i="4"/>
  <c r="E265" i="4"/>
  <c r="E257" i="4"/>
  <c r="E266" i="4"/>
  <c r="E267" i="4"/>
  <c r="E256" i="4"/>
  <c r="E253" i="4"/>
  <c r="E251" i="4"/>
  <c r="E248" i="4"/>
  <c r="E268" i="4"/>
  <c r="E259" i="4"/>
  <c r="E263" i="4"/>
  <c r="E258" i="4"/>
  <c r="E262" i="4"/>
  <c r="C243" i="4"/>
  <c r="E249" i="4"/>
  <c r="E264" i="4"/>
  <c r="C242" i="4"/>
  <c r="E261" i="4"/>
  <c r="E255" i="4"/>
  <c r="E260" i="4"/>
  <c r="E252" i="4"/>
  <c r="D122" i="4"/>
  <c r="E122" i="4" s="1"/>
  <c r="E208" i="4"/>
  <c r="E218" i="4"/>
  <c r="E224" i="4"/>
  <c r="E223" i="4"/>
  <c r="E213" i="4"/>
  <c r="E211" i="4"/>
  <c r="E207" i="4"/>
  <c r="E206" i="4"/>
  <c r="E219" i="4"/>
  <c r="C192" i="4"/>
  <c r="D192" i="4" s="1"/>
  <c r="C198" i="4"/>
  <c r="C200" i="4"/>
  <c r="E216" i="4"/>
  <c r="E215" i="4"/>
  <c r="E166" i="4"/>
  <c r="E210" i="4"/>
  <c r="E204" i="4"/>
  <c r="E212" i="4"/>
  <c r="E217" i="4"/>
  <c r="E222" i="4"/>
  <c r="E220" i="4"/>
  <c r="E221" i="4"/>
  <c r="E214" i="4"/>
  <c r="E209" i="4"/>
  <c r="E205" i="4"/>
  <c r="E175" i="4"/>
  <c r="I97" i="4"/>
  <c r="E169" i="4"/>
  <c r="E167" i="4"/>
  <c r="E172" i="4"/>
  <c r="E161" i="4"/>
  <c r="E164" i="4"/>
  <c r="E168" i="4"/>
  <c r="E177" i="4"/>
  <c r="E180" i="4"/>
  <c r="E163" i="4"/>
  <c r="E173" i="4"/>
  <c r="E165" i="4"/>
  <c r="E181" i="4"/>
  <c r="E176" i="4"/>
  <c r="C156" i="4"/>
  <c r="C155" i="4"/>
  <c r="E178" i="4"/>
  <c r="E170" i="4"/>
  <c r="E171" i="4"/>
  <c r="E179" i="4"/>
  <c r="E162" i="4"/>
  <c r="C149" i="4"/>
  <c r="D149" i="4" s="1"/>
  <c r="E174" i="4"/>
  <c r="C109" i="4"/>
  <c r="C102" i="4"/>
  <c r="D102" i="4" s="1"/>
  <c r="D123" i="4"/>
  <c r="E123" i="4" s="1"/>
  <c r="D119" i="4"/>
  <c r="E119" i="4" s="1"/>
  <c r="C107" i="4"/>
  <c r="D121" i="4"/>
  <c r="E121" i="4" s="1"/>
  <c r="D118" i="4"/>
  <c r="E118" i="4" s="1"/>
  <c r="D120" i="4"/>
  <c r="E120" i="4" s="1"/>
  <c r="D128" i="4"/>
  <c r="E128" i="4" s="1"/>
  <c r="D138" i="4"/>
  <c r="E138" i="4" s="1"/>
  <c r="D130" i="4"/>
  <c r="E130" i="4" s="1"/>
  <c r="D129" i="4"/>
  <c r="E129" i="4" s="1"/>
  <c r="D126" i="4"/>
  <c r="E126" i="4" s="1"/>
  <c r="C108" i="4"/>
  <c r="D124" i="4"/>
  <c r="E124" i="4" s="1"/>
  <c r="D125" i="4"/>
  <c r="E125" i="4" s="1"/>
  <c r="D137" i="4"/>
  <c r="E137" i="4" s="1"/>
  <c r="D134" i="4"/>
  <c r="E134" i="4" s="1"/>
  <c r="D136" i="4"/>
  <c r="E136" i="4" s="1"/>
  <c r="D133" i="4"/>
  <c r="E133" i="4" s="1"/>
  <c r="D127" i="4"/>
  <c r="E127" i="4" s="1"/>
  <c r="D132" i="4"/>
  <c r="E132" i="4" s="1"/>
  <c r="D135" i="4"/>
  <c r="E135" i="4" s="1"/>
  <c r="D131" i="4"/>
  <c r="E131" i="4" s="1"/>
  <c r="AA109" i="4" l="1"/>
  <c r="AA479" i="4"/>
  <c r="Z19" i="4" s="1"/>
  <c r="AA19" i="4" s="1"/>
  <c r="L438" i="4"/>
  <c r="M18" i="4" s="1"/>
  <c r="K438" i="4"/>
  <c r="AA439" i="4"/>
  <c r="AA440" i="4" s="1"/>
  <c r="N399" i="4"/>
  <c r="J399" i="4"/>
  <c r="K397" i="4"/>
  <c r="AA39" i="4"/>
  <c r="K37" i="4"/>
  <c r="AA54" i="4"/>
  <c r="Z5" i="4"/>
  <c r="AA5" i="4" s="1"/>
  <c r="L51" i="4"/>
  <c r="M5" i="4" s="1"/>
  <c r="N5" i="4" s="1"/>
  <c r="N360" i="4"/>
  <c r="AA357" i="4" s="1"/>
  <c r="Z6" i="4"/>
  <c r="AA82" i="4"/>
  <c r="K79" i="4"/>
  <c r="J97" i="4"/>
  <c r="K97" i="4" s="1"/>
  <c r="H98" i="4"/>
  <c r="AA98" i="4"/>
  <c r="AE98" i="4" s="1"/>
  <c r="M97" i="4"/>
  <c r="Z18" i="4" l="1"/>
  <c r="AA18" i="4" s="1"/>
  <c r="D93" i="4"/>
  <c r="AA96" i="4" s="1"/>
  <c r="AE96" i="4" s="1"/>
  <c r="AA480" i="4"/>
  <c r="AA397" i="4"/>
  <c r="AA400" i="4" s="1"/>
  <c r="L397" i="4"/>
  <c r="L399" i="4" s="1"/>
  <c r="M17" i="4" s="1"/>
  <c r="K399" i="4"/>
  <c r="AA40" i="4"/>
  <c r="Z15" i="4"/>
  <c r="AA15" i="4" s="1"/>
  <c r="AA6" i="4"/>
  <c r="I98" i="4"/>
  <c r="I99" i="4" s="1"/>
  <c r="AA99" i="4"/>
  <c r="AE99" i="4" s="1"/>
  <c r="AE100" i="4" s="1"/>
  <c r="J98" i="4"/>
  <c r="M98" i="4"/>
  <c r="M99" i="4" s="1"/>
  <c r="AA97" i="4" s="1"/>
  <c r="C92" i="4" l="1"/>
  <c r="L7" i="4"/>
  <c r="J7" i="4" s="1"/>
  <c r="C93" i="4"/>
  <c r="Z17" i="4"/>
  <c r="AA17" i="4" s="1"/>
  <c r="AA401" i="4"/>
  <c r="AA100" i="4"/>
  <c r="AA188" i="4"/>
  <c r="I188" i="4"/>
  <c r="N188" i="4" s="1"/>
  <c r="K98" i="4"/>
  <c r="K99" i="4" s="1"/>
  <c r="M7" i="4" s="1"/>
  <c r="J99" i="4"/>
  <c r="J187" i="4"/>
  <c r="N187" i="4"/>
  <c r="I145" i="4"/>
  <c r="C91" i="4" l="1"/>
  <c r="AA146" i="4"/>
  <c r="N145" i="4"/>
  <c r="N7" i="4"/>
  <c r="AA112" i="4"/>
  <c r="Z7" i="4"/>
  <c r="J188" i="4"/>
  <c r="J189" i="4" s="1"/>
  <c r="I231" i="4"/>
  <c r="N230" i="4"/>
  <c r="K230" i="4"/>
  <c r="J230" i="4"/>
  <c r="AA189" i="4"/>
  <c r="K188" i="4"/>
  <c r="L188" i="4" s="1"/>
  <c r="N189" i="4"/>
  <c r="AA187" i="4" s="1"/>
  <c r="L187" i="4"/>
  <c r="AA7" i="4" l="1"/>
  <c r="AA190" i="4"/>
  <c r="K358" i="4"/>
  <c r="J358" i="4"/>
  <c r="L189" i="4"/>
  <c r="M8" i="4" s="1"/>
  <c r="K189" i="4"/>
  <c r="N231" i="4"/>
  <c r="N232" i="4" s="1"/>
  <c r="AA230" i="4" s="1"/>
  <c r="K231" i="4"/>
  <c r="L231" i="4" s="1"/>
  <c r="J231" i="4"/>
  <c r="J232" i="4" s="1"/>
  <c r="AA232" i="4"/>
  <c r="L230" i="4"/>
  <c r="N8" i="4" l="1"/>
  <c r="AA191" i="4"/>
  <c r="Z8" i="4"/>
  <c r="K232" i="4"/>
  <c r="L232" i="4"/>
  <c r="M10" i="4" s="1"/>
  <c r="N10" i="4" s="1"/>
  <c r="L358" i="4"/>
  <c r="K359" i="4"/>
  <c r="L359" i="4" s="1"/>
  <c r="AA360" i="4"/>
  <c r="Z11" i="4" s="1"/>
  <c r="AA11" i="4" s="1"/>
  <c r="J359" i="4"/>
  <c r="J360" i="4" s="1"/>
  <c r="AA233" i="4"/>
  <c r="AA8" i="4" l="1"/>
  <c r="AA234" i="4"/>
  <c r="Z10" i="4"/>
  <c r="AA10" i="4" s="1"/>
  <c r="K360" i="4"/>
  <c r="L360" i="4"/>
  <c r="M11" i="4" s="1"/>
  <c r="N11" i="4" s="1"/>
  <c r="K145" i="4" l="1"/>
  <c r="L145" i="4" s="1"/>
  <c r="J145" i="4"/>
  <c r="K144" i="4"/>
  <c r="J144" i="4"/>
  <c r="N318" i="4" l="1"/>
  <c r="J146" i="4"/>
  <c r="N146" i="4"/>
  <c r="AA144" i="4" s="1"/>
  <c r="AA147" i="4" s="1"/>
  <c r="L144" i="4"/>
  <c r="L146" i="4" s="1"/>
  <c r="M9" i="4" s="1"/>
  <c r="K146" i="4"/>
  <c r="N9" i="4" l="1"/>
  <c r="AA148" i="4"/>
  <c r="Z9" i="4"/>
  <c r="N317" i="4"/>
  <c r="N319" i="4" s="1"/>
  <c r="J317" i="4"/>
  <c r="K317" i="4"/>
  <c r="J318" i="4"/>
  <c r="K318" i="4"/>
  <c r="L318" i="4" s="1"/>
  <c r="AA9" i="4" l="1"/>
  <c r="J319" i="4"/>
  <c r="AA317" i="4"/>
  <c r="AA320" i="4" s="1"/>
  <c r="Z13" i="4" s="1"/>
  <c r="AA13" i="4" s="1"/>
  <c r="L317" i="4"/>
  <c r="L319" i="4" s="1"/>
  <c r="M13" i="4" s="1"/>
  <c r="N13" i="4" s="1"/>
  <c r="K319" i="4"/>
  <c r="I273" i="4" l="1"/>
  <c r="N273" i="4" l="1"/>
  <c r="I274" i="4"/>
  <c r="K273" i="4"/>
  <c r="J273" i="4"/>
  <c r="J274" i="4" l="1"/>
  <c r="J275" i="4" s="1"/>
  <c r="AB284" i="4"/>
  <c r="AA272" i="4" s="1"/>
  <c r="N274" i="4"/>
  <c r="N275" i="4" s="1"/>
  <c r="AA273" i="4" s="1"/>
  <c r="K274" i="4"/>
  <c r="L274" i="4" s="1"/>
  <c r="AA274" i="4"/>
  <c r="L273" i="4"/>
  <c r="L12" i="4" l="1"/>
  <c r="J12" i="4" s="1"/>
  <c r="M12" i="4"/>
  <c r="K275" i="4"/>
  <c r="L275" i="4"/>
  <c r="AA276" i="4"/>
  <c r="J17" i="4"/>
  <c r="N17" i="4"/>
  <c r="J18" i="4"/>
  <c r="N18" i="4"/>
  <c r="J15" i="4"/>
  <c r="N15" i="4"/>
  <c r="J19" i="4"/>
  <c r="N19" i="4"/>
  <c r="J16" i="4"/>
  <c r="N16" i="4"/>
  <c r="J14" i="4"/>
  <c r="N14" i="4"/>
  <c r="J20" i="4"/>
  <c r="N20" i="4"/>
  <c r="AA277" i="4" l="1"/>
  <c r="Z12" i="4"/>
  <c r="N12" i="4"/>
  <c r="M22" i="4"/>
  <c r="L21" i="4"/>
  <c r="J6" i="4"/>
  <c r="J5" i="4"/>
  <c r="J21" i="4" l="1"/>
  <c r="AA21" i="4"/>
  <c r="AA12" i="4"/>
  <c r="Z22" i="4"/>
  <c r="L22" i="4"/>
  <c r="AA22" i="4" l="1"/>
  <c r="N22" i="4"/>
</calcChain>
</file>

<file path=xl/sharedStrings.xml><?xml version="1.0" encoding="utf-8"?>
<sst xmlns="http://schemas.openxmlformats.org/spreadsheetml/2006/main" count="3603" uniqueCount="649">
  <si>
    <t>S</t>
  </si>
  <si>
    <t>K</t>
  </si>
  <si>
    <t>T</t>
  </si>
  <si>
    <t>r</t>
  </si>
  <si>
    <t>q</t>
  </si>
  <si>
    <t>price</t>
  </si>
  <si>
    <t>type</t>
  </si>
  <si>
    <t>call</t>
  </si>
  <si>
    <t>put</t>
  </si>
  <si>
    <t>ticker</t>
  </si>
  <si>
    <t>expiration</t>
  </si>
  <si>
    <t>bid</t>
  </si>
  <si>
    <t>ask</t>
  </si>
  <si>
    <t>lastPrice</t>
  </si>
  <si>
    <t>volume</t>
  </si>
  <si>
    <t>openInterest</t>
  </si>
  <si>
    <t>impliedVolatility</t>
  </si>
  <si>
    <t>moneyness</t>
  </si>
  <si>
    <t>IV</t>
  </si>
  <si>
    <t>model_price</t>
  </si>
  <si>
    <t>d1</t>
  </si>
  <si>
    <t>d2</t>
  </si>
  <si>
    <t>delta</t>
  </si>
  <si>
    <t>gamma</t>
  </si>
  <si>
    <t>vega</t>
  </si>
  <si>
    <t>theta</t>
  </si>
  <si>
    <t>rho</t>
  </si>
  <si>
    <t>is_otm</t>
  </si>
  <si>
    <t>is_deep_itm</t>
  </si>
  <si>
    <t>AAPL</t>
  </si>
  <si>
    <t>30,09,2026</t>
  </si>
  <si>
    <t>31,01,2026</t>
  </si>
  <si>
    <t>30,01,2026</t>
  </si>
  <si>
    <t>31,07,2026</t>
  </si>
  <si>
    <t>30,05,2026</t>
  </si>
  <si>
    <t>31,08,2026</t>
  </si>
  <si>
    <t>31,05,2026</t>
  </si>
  <si>
    <t>29,08,2026</t>
  </si>
  <si>
    <t>28,04,2026</t>
  </si>
  <si>
    <t>31,03,2026</t>
  </si>
  <si>
    <t>28,03,2026</t>
  </si>
  <si>
    <t>28,07,2026</t>
  </si>
  <si>
    <t>28,05,2026</t>
  </si>
  <si>
    <t>27,09,2026</t>
  </si>
  <si>
    <t>28,08,2026</t>
  </si>
  <si>
    <t>29,04,2026</t>
  </si>
  <si>
    <t>29,05,2026</t>
  </si>
  <si>
    <t>30,03,2026</t>
  </si>
  <si>
    <t>28,02,2026</t>
  </si>
  <si>
    <t>27,05,2026</t>
  </si>
  <si>
    <t>29,06,2026</t>
  </si>
  <si>
    <t>27,04,2026</t>
  </si>
  <si>
    <t>27,07,2026</t>
  </si>
  <si>
    <t>26,04,2026</t>
  </si>
  <si>
    <t>25,08,2026</t>
  </si>
  <si>
    <t>25,05,2026</t>
  </si>
  <si>
    <t>26,09,2026</t>
  </si>
  <si>
    <t>24,05,2026</t>
  </si>
  <si>
    <t>26,01,2026</t>
  </si>
  <si>
    <t>25,06,2026</t>
  </si>
  <si>
    <t>26,08,2026</t>
  </si>
  <si>
    <t>26,03,2026</t>
  </si>
  <si>
    <t>25,03,2026</t>
  </si>
  <si>
    <t>24,12,2026</t>
  </si>
  <si>
    <t>24,09,2026</t>
  </si>
  <si>
    <t>25,02,2026</t>
  </si>
  <si>
    <t>23,03,2026</t>
  </si>
  <si>
    <t>25,07,2026</t>
  </si>
  <si>
    <t>23,05,2026</t>
  </si>
  <si>
    <t>26,06,2026</t>
  </si>
  <si>
    <t>24,04,2026</t>
  </si>
  <si>
    <t>22,04,2026</t>
  </si>
  <si>
    <t>22,08,2026</t>
  </si>
  <si>
    <t>22,07,2026</t>
  </si>
  <si>
    <t>23,06,2026</t>
  </si>
  <si>
    <t>23,01,2026</t>
  </si>
  <si>
    <t>22,06,2026</t>
  </si>
  <si>
    <t>22,05,2026</t>
  </si>
  <si>
    <t>24,01,2026</t>
  </si>
  <si>
    <t>20,09,2026</t>
  </si>
  <si>
    <t>21,08,2026</t>
  </si>
  <si>
    <t>21,09,2026</t>
  </si>
  <si>
    <t>22,01,2026</t>
  </si>
  <si>
    <t>21,04,2026</t>
  </si>
  <si>
    <t>20,04,2026</t>
  </si>
  <si>
    <t>21,01,2026</t>
  </si>
  <si>
    <t>21,03,2026</t>
  </si>
  <si>
    <t>21,06,2026</t>
  </si>
  <si>
    <t>20,07,2026</t>
  </si>
  <si>
    <t>22,02,2026</t>
  </si>
  <si>
    <t>13,01,2026</t>
  </si>
  <si>
    <t>20,08,2026</t>
  </si>
  <si>
    <t>18,07,2026</t>
  </si>
  <si>
    <t>22,09,2026</t>
  </si>
  <si>
    <t>20,01,2026</t>
  </si>
  <si>
    <t>20,05,2026</t>
  </si>
  <si>
    <t>20,06,2026</t>
  </si>
  <si>
    <t>21,05,2026</t>
  </si>
  <si>
    <t>18,09,2026</t>
  </si>
  <si>
    <t>19,08,2026</t>
  </si>
  <si>
    <t>19,03,2026</t>
  </si>
  <si>
    <t>20,03,2026</t>
  </si>
  <si>
    <t>19,04,2026</t>
  </si>
  <si>
    <t>19,09,2026</t>
  </si>
  <si>
    <t>19,05,2026</t>
  </si>
  <si>
    <t>18,06,2026</t>
  </si>
  <si>
    <t>17,05,2026</t>
  </si>
  <si>
    <t>17,04,2026</t>
  </si>
  <si>
    <t>19,01,2026</t>
  </si>
  <si>
    <t>17,09,2026</t>
  </si>
  <si>
    <t>18,08,2026</t>
  </si>
  <si>
    <t>19,06,2026</t>
  </si>
  <si>
    <t>18,05,2026</t>
  </si>
  <si>
    <t>17,08,2026</t>
  </si>
  <si>
    <t>19,02,2026</t>
  </si>
  <si>
    <t>18,04,2026</t>
  </si>
  <si>
    <t>18,01,2026</t>
  </si>
  <si>
    <t>17,06,2026</t>
  </si>
  <si>
    <t>17,07,2026</t>
  </si>
  <si>
    <t>16,03,2026</t>
  </si>
  <si>
    <t>15,08,2026</t>
  </si>
  <si>
    <t>18,03,2026</t>
  </si>
  <si>
    <t>16,05,2026</t>
  </si>
  <si>
    <t>15,09,2026</t>
  </si>
  <si>
    <t>16,08,2026</t>
  </si>
  <si>
    <t>17,01,2026</t>
  </si>
  <si>
    <t>16,07,2026</t>
  </si>
  <si>
    <t>16,09,2026</t>
  </si>
  <si>
    <t>16,12,2026</t>
  </si>
  <si>
    <t>15,05,2026</t>
  </si>
  <si>
    <t>16,04,2026</t>
  </si>
  <si>
    <t>16,01,2026</t>
  </si>
  <si>
    <t>16,06,2026</t>
  </si>
  <si>
    <t>15,04,2026</t>
  </si>
  <si>
    <t>15,07,2026</t>
  </si>
  <si>
    <t>15,06,2026</t>
  </si>
  <si>
    <t>15,03,2026</t>
  </si>
  <si>
    <t>14,05,2026</t>
  </si>
  <si>
    <t>15,11,2026</t>
  </si>
  <si>
    <t>15,01,2026</t>
  </si>
  <si>
    <t>15,02,2026</t>
  </si>
  <si>
    <t>14,09,2026</t>
  </si>
  <si>
    <t>14,08,2026</t>
  </si>
  <si>
    <t>13,09,2026</t>
  </si>
  <si>
    <t>13,02,2026</t>
  </si>
  <si>
    <t>14,01,2026</t>
  </si>
  <si>
    <t>01,12,2025</t>
  </si>
  <si>
    <t>14,02,2026</t>
  </si>
  <si>
    <t>14,04,2026</t>
  </si>
  <si>
    <t>13,06,2026</t>
  </si>
  <si>
    <t>01,12,1972</t>
  </si>
  <si>
    <t>14,07,2026</t>
  </si>
  <si>
    <t>12,08,2026</t>
  </si>
  <si>
    <t>13,08,2026</t>
  </si>
  <si>
    <t>12,03,2026</t>
  </si>
  <si>
    <t>13,07,2026</t>
  </si>
  <si>
    <t>01,12,1969</t>
  </si>
  <si>
    <t>11,09,2026</t>
  </si>
  <si>
    <t>13,05,2026</t>
  </si>
  <si>
    <t>01,12,1992</t>
  </si>
  <si>
    <t>01,12,1935</t>
  </si>
  <si>
    <t>12,09,2026</t>
  </si>
  <si>
    <t>14,03,2026</t>
  </si>
  <si>
    <t>13,03,2026</t>
  </si>
  <si>
    <t>01,12,1955</t>
  </si>
  <si>
    <t>01,11,1965</t>
  </si>
  <si>
    <t>01,12,1971</t>
  </si>
  <si>
    <t>12,05,2026</t>
  </si>
  <si>
    <t>14,06,2026</t>
  </si>
  <si>
    <t>01,12,1995</t>
  </si>
  <si>
    <t>01,12,1993</t>
  </si>
  <si>
    <t>12,07,2026</t>
  </si>
  <si>
    <t>01,12,1988</t>
  </si>
  <si>
    <t>01,12,1985</t>
  </si>
  <si>
    <t>01,12,1965</t>
  </si>
  <si>
    <t>01,12,1945</t>
  </si>
  <si>
    <t>11,02,2026</t>
  </si>
  <si>
    <t>11,05,2026</t>
  </si>
  <si>
    <t>10,08,2026</t>
  </si>
  <si>
    <t>01,10,1955</t>
  </si>
  <si>
    <t>12,04,2026</t>
  </si>
  <si>
    <t>01,10,1965</t>
  </si>
  <si>
    <t>01,06,1985</t>
  </si>
  <si>
    <t>10,03,2026</t>
  </si>
  <si>
    <t>01,11,1948</t>
  </si>
  <si>
    <t>01,11,2015</t>
  </si>
  <si>
    <t>11,03,2026</t>
  </si>
  <si>
    <t>01,11,1945</t>
  </si>
  <si>
    <t>01,11,1979</t>
  </si>
  <si>
    <t>01,11,2025</t>
  </si>
  <si>
    <t>11,04,2026</t>
  </si>
  <si>
    <t>01,10,1979</t>
  </si>
  <si>
    <t>01,11,1955</t>
  </si>
  <si>
    <t>01,11,2013</t>
  </si>
  <si>
    <t>01,11,1935</t>
  </si>
  <si>
    <t>11,08,2026</t>
  </si>
  <si>
    <t>11,01,2026</t>
  </si>
  <si>
    <t>01,10,1992</t>
  </si>
  <si>
    <t>09,09,2026</t>
  </si>
  <si>
    <t>01,10,1959</t>
  </si>
  <si>
    <t>01,10,1976</t>
  </si>
  <si>
    <t>10,09,2026</t>
  </si>
  <si>
    <t>01,10,1968</t>
  </si>
  <si>
    <t>01,10,1983</t>
  </si>
  <si>
    <t>10,06,2026</t>
  </si>
  <si>
    <t>01,10,1986</t>
  </si>
  <si>
    <t>09,06,2026</t>
  </si>
  <si>
    <t>01,12,2015</t>
  </si>
  <si>
    <t>01,10,1958</t>
  </si>
  <si>
    <t>01,10,1995</t>
  </si>
  <si>
    <t>01,10,1975</t>
  </si>
  <si>
    <t>09,02,2026</t>
  </si>
  <si>
    <t>09,03,2026</t>
  </si>
  <si>
    <t>01,11,1975</t>
  </si>
  <si>
    <t>01,11,1932</t>
  </si>
  <si>
    <t>01,10,1945</t>
  </si>
  <si>
    <t>01,10,2025</t>
  </si>
  <si>
    <t>01,10,1985</t>
  </si>
  <si>
    <t>01,10,2013</t>
  </si>
  <si>
    <t>09,01,2026</t>
  </si>
  <si>
    <t>08,04,2026</t>
  </si>
  <si>
    <t>10,05,2026</t>
  </si>
  <si>
    <t>01,10,2015</t>
  </si>
  <si>
    <t>01,10,1946</t>
  </si>
  <si>
    <t>10,01,2026</t>
  </si>
  <si>
    <t>01,09,1967</t>
  </si>
  <si>
    <t>01,09,1985</t>
  </si>
  <si>
    <t>01,10,1954</t>
  </si>
  <si>
    <t>01,08,1995</t>
  </si>
  <si>
    <t>01,09,1965</t>
  </si>
  <si>
    <t>09,07,2026</t>
  </si>
  <si>
    <t>01,09,1995</t>
  </si>
  <si>
    <t>01,09,1964</t>
  </si>
  <si>
    <t>01,09,1998</t>
  </si>
  <si>
    <t>08,08,2026</t>
  </si>
  <si>
    <t>01,09,1955</t>
  </si>
  <si>
    <t>01,09,1993</t>
  </si>
  <si>
    <t>09,08,2026</t>
  </si>
  <si>
    <t>01,08,2015</t>
  </si>
  <si>
    <t>06,07,2026</t>
  </si>
  <si>
    <t>09,05,2026</t>
  </si>
  <si>
    <t>01,09,1932</t>
  </si>
  <si>
    <t>01,09,1935</t>
  </si>
  <si>
    <t>01,09,2015</t>
  </si>
  <si>
    <t>01,08,1991</t>
  </si>
  <si>
    <t>08,09,2026</t>
  </si>
  <si>
    <t>01,08,1985</t>
  </si>
  <si>
    <t>01,08,1965</t>
  </si>
  <si>
    <t>07,04,2026</t>
  </si>
  <si>
    <t>01,05,1975</t>
  </si>
  <si>
    <t>01,08,1945</t>
  </si>
  <si>
    <t>01,09,2014</t>
  </si>
  <si>
    <t>08,05,2026</t>
  </si>
  <si>
    <t>01,08,1975</t>
  </si>
  <si>
    <t>01,08,1961</t>
  </si>
  <si>
    <t>01,07,2015</t>
  </si>
  <si>
    <t>05,04,2026</t>
  </si>
  <si>
    <t>08,06,2026</t>
  </si>
  <si>
    <t>08,03,2026</t>
  </si>
  <si>
    <t>01,08,2019</t>
  </si>
  <si>
    <t>07,05,2026</t>
  </si>
  <si>
    <t>09,04,2026</t>
  </si>
  <si>
    <t>08,02,2026</t>
  </si>
  <si>
    <t>08,01,2026</t>
  </si>
  <si>
    <t>01,08,2025</t>
  </si>
  <si>
    <t>01,09,2025</t>
  </si>
  <si>
    <t>08,11,2026</t>
  </si>
  <si>
    <t>01,07,1996</t>
  </si>
  <si>
    <t>07,09,2026</t>
  </si>
  <si>
    <t>07,08,2026</t>
  </si>
  <si>
    <t>06,05,2026</t>
  </si>
  <si>
    <t>01,07,1995</t>
  </si>
  <si>
    <t>01,07,1965</t>
  </si>
  <si>
    <t>01,06,1935</t>
  </si>
  <si>
    <t>07,06,2026</t>
  </si>
  <si>
    <t>01,07,1975</t>
  </si>
  <si>
    <t>01,07,1935</t>
  </si>
  <si>
    <t>07,07,2026</t>
  </si>
  <si>
    <t>01,07,1955</t>
  </si>
  <si>
    <t>01,07,1956</t>
  </si>
  <si>
    <t>07,03,2026</t>
  </si>
  <si>
    <t>01,05,1995</t>
  </si>
  <si>
    <t>04,01,2026</t>
  </si>
  <si>
    <t>01,07,1957</t>
  </si>
  <si>
    <t>01,06,1995</t>
  </si>
  <si>
    <t>07,02,2026</t>
  </si>
  <si>
    <t>06,09,2026</t>
  </si>
  <si>
    <t>07,01,2026</t>
  </si>
  <si>
    <t>01,06,1965</t>
  </si>
  <si>
    <t>01,06,1986</t>
  </si>
  <si>
    <t>06,08,2026</t>
  </si>
  <si>
    <t>06,06,2026</t>
  </si>
  <si>
    <t>06,03,2026</t>
  </si>
  <si>
    <t>01,05,2025</t>
  </si>
  <si>
    <t>03,08,2026</t>
  </si>
  <si>
    <t>01,06,1955</t>
  </si>
  <si>
    <t>01,06,1975</t>
  </si>
  <si>
    <t>06,04,2026</t>
  </si>
  <si>
    <t>01,06,1993</t>
  </si>
  <si>
    <t>01,06,1945</t>
  </si>
  <si>
    <t>01,06,1953</t>
  </si>
  <si>
    <t>05,01,2026</t>
  </si>
  <si>
    <t>01,03,1964</t>
  </si>
  <si>
    <t>06,02,2026</t>
  </si>
  <si>
    <t>01,06,2025</t>
  </si>
  <si>
    <t>01,06,2015</t>
  </si>
  <si>
    <t>01,04,1955</t>
  </si>
  <si>
    <t>04,05,2026</t>
  </si>
  <si>
    <t>05,09,2026</t>
  </si>
  <si>
    <t>06,01,2026</t>
  </si>
  <si>
    <t>01,05,1991</t>
  </si>
  <si>
    <t>01,05,1985</t>
  </si>
  <si>
    <t>05,07,2026</t>
  </si>
  <si>
    <t>05,06,2026</t>
  </si>
  <si>
    <t>01,05,1992</t>
  </si>
  <si>
    <t>04,04,2026</t>
  </si>
  <si>
    <t>01,05,1965</t>
  </si>
  <si>
    <t>05,08,2026</t>
  </si>
  <si>
    <t>01,05,1955</t>
  </si>
  <si>
    <t>01,05,1935</t>
  </si>
  <si>
    <t>05,05,2026</t>
  </si>
  <si>
    <t>01,05,1948</t>
  </si>
  <si>
    <t>05,02,2026</t>
  </si>
  <si>
    <t>01,05,1933</t>
  </si>
  <si>
    <t>01,05,2015</t>
  </si>
  <si>
    <t>05,03,2026</t>
  </si>
  <si>
    <t>01,04,1995</t>
  </si>
  <si>
    <t>01,05,1945</t>
  </si>
  <si>
    <t>04,09,2026</t>
  </si>
  <si>
    <t>01,04,1945</t>
  </si>
  <si>
    <t>04,08,2026</t>
  </si>
  <si>
    <t>01,04,1985</t>
  </si>
  <si>
    <t>04,02,2026</t>
  </si>
  <si>
    <t>01,02,1973</t>
  </si>
  <si>
    <t>01,04,1975</t>
  </si>
  <si>
    <t>01,04,1984</t>
  </si>
  <si>
    <t>04,07,2026</t>
  </si>
  <si>
    <t>03,01,2026</t>
  </si>
  <si>
    <t>03,04,2026</t>
  </si>
  <si>
    <t>01,04,1935</t>
  </si>
  <si>
    <t>01,04,1965</t>
  </si>
  <si>
    <t>04,03,2026</t>
  </si>
  <si>
    <t>01,03,1975</t>
  </si>
  <si>
    <t>01,04,2015</t>
  </si>
  <si>
    <t>01,04,2025</t>
  </si>
  <si>
    <t>04,06,2026</t>
  </si>
  <si>
    <t>04,11,2026</t>
  </si>
  <si>
    <t>01,01,1992</t>
  </si>
  <si>
    <t>01,02,1997</t>
  </si>
  <si>
    <t>01,03,1965</t>
  </si>
  <si>
    <t>03,09,2026</t>
  </si>
  <si>
    <t>03,07,2026</t>
  </si>
  <si>
    <t>01,03,1982</t>
  </si>
  <si>
    <t>01,02,1969</t>
  </si>
  <si>
    <t>01,03,1972</t>
  </si>
  <si>
    <t>03,06,2026</t>
  </si>
  <si>
    <t>01,03,1959</t>
  </si>
  <si>
    <t>01,03,1952</t>
  </si>
  <si>
    <t>01,03,2015</t>
  </si>
  <si>
    <t>03,05,2026</t>
  </si>
  <si>
    <t>01,03,1955</t>
  </si>
  <si>
    <t>01,03,1945</t>
  </si>
  <si>
    <t>01,03,1946</t>
  </si>
  <si>
    <t>01,03,1967</t>
  </si>
  <si>
    <t>01,03,2025</t>
  </si>
  <si>
    <t>03,03,2026</t>
  </si>
  <si>
    <t>01,03,1937</t>
  </si>
  <si>
    <t>01,03,2029</t>
  </si>
  <si>
    <t>01,03,1941</t>
  </si>
  <si>
    <t>03,02,2026</t>
  </si>
  <si>
    <t>01,03,1935</t>
  </si>
  <si>
    <t>01,02,1983</t>
  </si>
  <si>
    <t>01,03,1932</t>
  </si>
  <si>
    <t>01,02,1939</t>
  </si>
  <si>
    <t>01,02,1979</t>
  </si>
  <si>
    <t>01,02,1953</t>
  </si>
  <si>
    <t>01,02,1995</t>
  </si>
  <si>
    <t>01,02,1999</t>
  </si>
  <si>
    <t>01,02,1978</t>
  </si>
  <si>
    <t>01,02,1984</t>
  </si>
  <si>
    <t>01,02,1998</t>
  </si>
  <si>
    <t>01,02,1981</t>
  </si>
  <si>
    <t>01,02,1988</t>
  </si>
  <si>
    <t>01,02,1986</t>
  </si>
  <si>
    <t>01,02,1967</t>
  </si>
  <si>
    <t>01,02,1987</t>
  </si>
  <si>
    <t>01,02,1975</t>
  </si>
  <si>
    <t>01,02,1985</t>
  </si>
  <si>
    <t>01,02,1972</t>
  </si>
  <si>
    <t>01,02,1977</t>
  </si>
  <si>
    <t>01,02,1971</t>
  </si>
  <si>
    <t>01,02,1968</t>
  </si>
  <si>
    <t>01,02,1974</t>
  </si>
  <si>
    <t>01,02,1958</t>
  </si>
  <si>
    <t>01,02,1944</t>
  </si>
  <si>
    <t>01,02,1956</t>
  </si>
  <si>
    <t>01,02,1961</t>
  </si>
  <si>
    <t>01,02,1948</t>
  </si>
  <si>
    <t>01,02,1966</t>
  </si>
  <si>
    <t>01,02,1954</t>
  </si>
  <si>
    <t>01,02,1959</t>
  </si>
  <si>
    <t>01,02,1962</t>
  </si>
  <si>
    <t>01,02,1947</t>
  </si>
  <si>
    <t>01,02,1952</t>
  </si>
  <si>
    <t>01,02,1942</t>
  </si>
  <si>
    <t>01,02,1941</t>
  </si>
  <si>
    <t>02,05,2026</t>
  </si>
  <si>
    <t>01,02,1945</t>
  </si>
  <si>
    <t>02,04,2026</t>
  </si>
  <si>
    <t>01,02,1931</t>
  </si>
  <si>
    <t>01,02,1933</t>
  </si>
  <si>
    <t>01,02,1938</t>
  </si>
  <si>
    <t>01,02,1946</t>
  </si>
  <si>
    <t>01,02,1936</t>
  </si>
  <si>
    <t>01,02,1937</t>
  </si>
  <si>
    <t>01,02,2013</t>
  </si>
  <si>
    <t>01,02,2023</t>
  </si>
  <si>
    <t>01,02,1932</t>
  </si>
  <si>
    <t>01,02,2019</t>
  </si>
  <si>
    <t>01,02,2025</t>
  </si>
  <si>
    <t>01,02,2017</t>
  </si>
  <si>
    <t>01,02,2014</t>
  </si>
  <si>
    <t>02,03,2026</t>
  </si>
  <si>
    <t>02,12,2026</t>
  </si>
  <si>
    <t>01,02,2015</t>
  </si>
  <si>
    <t>02,02,2026</t>
  </si>
  <si>
    <t>01,01,1984</t>
  </si>
  <si>
    <t>01,01,1994</t>
  </si>
  <si>
    <t>01,09,2026</t>
  </si>
  <si>
    <t>02,01,2026</t>
  </si>
  <si>
    <t>02,09,2026</t>
  </si>
  <si>
    <t>02,08,2026</t>
  </si>
  <si>
    <t>01,01,1999</t>
  </si>
  <si>
    <t>02,07,2026</t>
  </si>
  <si>
    <t>01,01,1998</t>
  </si>
  <si>
    <t>01,01,1993</t>
  </si>
  <si>
    <t>01,01,1997</t>
  </si>
  <si>
    <t>01,01,1995</t>
  </si>
  <si>
    <t>01,01,1968</t>
  </si>
  <si>
    <t>01,02,1934</t>
  </si>
  <si>
    <t>01,01,1989</t>
  </si>
  <si>
    <t>01,01,1976</t>
  </si>
  <si>
    <t>02,11,2026</t>
  </si>
  <si>
    <t>01,01,1983</t>
  </si>
  <si>
    <t>01,01,1985</t>
  </si>
  <si>
    <t>01,07,2026</t>
  </si>
  <si>
    <t>01,08,2026</t>
  </si>
  <si>
    <t>01,01,1971</t>
  </si>
  <si>
    <t>01,01,1967</t>
  </si>
  <si>
    <t>01,01,1972</t>
  </si>
  <si>
    <t>01,01,1973</t>
  </si>
  <si>
    <t>01,06,2026</t>
  </si>
  <si>
    <t>01,01,1979</t>
  </si>
  <si>
    <t>01,01,1961</t>
  </si>
  <si>
    <t>01,01,1943</t>
  </si>
  <si>
    <t>01,01,1982</t>
  </si>
  <si>
    <t>01,01,1942</t>
  </si>
  <si>
    <t>01,01,1962</t>
  </si>
  <si>
    <t>01,01,1963</t>
  </si>
  <si>
    <t>01,01,1965</t>
  </si>
  <si>
    <t>01,01,1945</t>
  </si>
  <si>
    <t>01,01,1974</t>
  </si>
  <si>
    <t>01,01,1957</t>
  </si>
  <si>
    <t>01,01,1953</t>
  </si>
  <si>
    <t>01,05,2026</t>
  </si>
  <si>
    <t>01,01,1949</t>
  </si>
  <si>
    <t>01,01,1952</t>
  </si>
  <si>
    <t>01,01,1939</t>
  </si>
  <si>
    <t>01,01,1944</t>
  </si>
  <si>
    <t>01,04,2026</t>
  </si>
  <si>
    <t>01,01,1933</t>
  </si>
  <si>
    <t>01,01,1955</t>
  </si>
  <si>
    <t>01,01,1947</t>
  </si>
  <si>
    <t>01,01,1937</t>
  </si>
  <si>
    <t>01,01,1959</t>
  </si>
  <si>
    <t>01,01,1941</t>
  </si>
  <si>
    <t>01,01,1935</t>
  </si>
  <si>
    <t>01,01,1936</t>
  </si>
  <si>
    <t>01,01,2023</t>
  </si>
  <si>
    <t>01,01,1932</t>
  </si>
  <si>
    <t>01,01,1938</t>
  </si>
  <si>
    <t>01,01,2024</t>
  </si>
  <si>
    <t>01,01,2019</t>
  </si>
  <si>
    <t>01,01,2028</t>
  </si>
  <si>
    <t>01,01,1931</t>
  </si>
  <si>
    <t>01,01,2021</t>
  </si>
  <si>
    <t>01,01,1934</t>
  </si>
  <si>
    <t>01,01,2026</t>
  </si>
  <si>
    <t>01,01,2025</t>
  </si>
  <si>
    <t>01,12,2026</t>
  </si>
  <si>
    <t>01,02,2026</t>
  </si>
  <si>
    <t>01,01,2027</t>
  </si>
  <si>
    <t>01,01,2013</t>
  </si>
  <si>
    <t>01,01,2014</t>
  </si>
  <si>
    <t>01,01,2018</t>
  </si>
  <si>
    <t>01,01,2016</t>
  </si>
  <si>
    <t>01,03,2026</t>
  </si>
  <si>
    <t>Current capital</t>
  </si>
  <si>
    <t>€</t>
  </si>
  <si>
    <t>%</t>
  </si>
  <si>
    <t>Underlying asset</t>
  </si>
  <si>
    <t>Put</t>
  </si>
  <si>
    <t>Call</t>
  </si>
  <si>
    <t>Bull call spread</t>
  </si>
  <si>
    <t>Bull put spread</t>
  </si>
  <si>
    <t>Bear call spread</t>
  </si>
  <si>
    <t>Bear put spread</t>
  </si>
  <si>
    <t>Collar</t>
  </si>
  <si>
    <t>Long Straddle</t>
  </si>
  <si>
    <t>Short Straddle</t>
  </si>
  <si>
    <t>Iron Condor</t>
  </si>
  <si>
    <t>Long</t>
  </si>
  <si>
    <t>Short</t>
  </si>
  <si>
    <t>Allocation</t>
  </si>
  <si>
    <t>Type</t>
  </si>
  <si>
    <t>Assets or Strategy</t>
  </si>
  <si>
    <t>units</t>
  </si>
  <si>
    <t>Units</t>
  </si>
  <si>
    <t>Delta</t>
  </si>
  <si>
    <t>Current underlying Spot</t>
  </si>
  <si>
    <t>days</t>
  </si>
  <si>
    <t>Investment horizon</t>
  </si>
  <si>
    <t>years</t>
  </si>
  <si>
    <t>Investment horizon yield</t>
  </si>
  <si>
    <t>Risk-free rate</t>
  </si>
  <si>
    <t>Dividend yield</t>
  </si>
  <si>
    <t>Today</t>
  </si>
  <si>
    <t>PL</t>
  </si>
  <si>
    <t>Long Put</t>
  </si>
  <si>
    <t>Short Put</t>
  </si>
  <si>
    <t>Long Call</t>
  </si>
  <si>
    <t>Short Call</t>
  </si>
  <si>
    <t>Premium paid</t>
  </si>
  <si>
    <t>Shares in option</t>
  </si>
  <si>
    <t>Long call</t>
  </si>
  <si>
    <t xml:space="preserve">Long </t>
  </si>
  <si>
    <t>Low</t>
  </si>
  <si>
    <t>High</t>
  </si>
  <si>
    <t>p</t>
  </si>
  <si>
    <t>Delta positio</t>
  </si>
  <si>
    <t>Premium received</t>
  </si>
  <si>
    <t>Bull Call Spread</t>
  </si>
  <si>
    <t>Tail risk</t>
  </si>
  <si>
    <t>Auto Strategy Recognition</t>
  </si>
  <si>
    <t>Shock table</t>
  </si>
  <si>
    <t>NET GREEKS PANEL</t>
  </si>
  <si>
    <t># contracts</t>
  </si>
  <si>
    <t>Intrinsic payoff</t>
  </si>
  <si>
    <t>Net P&amp;L</t>
  </si>
  <si>
    <t>Future Spot</t>
  </si>
  <si>
    <t>Underlying</t>
  </si>
  <si>
    <t>S0</t>
  </si>
  <si>
    <t>St</t>
  </si>
  <si>
    <t>Shares</t>
  </si>
  <si>
    <t>Capital gain</t>
  </si>
  <si>
    <t>Mark to mark</t>
  </si>
  <si>
    <t>Delta position</t>
  </si>
  <si>
    <t>Notional exposure</t>
  </si>
  <si>
    <t>Delta-adjusted exposure</t>
  </si>
  <si>
    <t>Capital invested</t>
  </si>
  <si>
    <t>Leverage</t>
  </si>
  <si>
    <t>Delta adj NE</t>
  </si>
  <si>
    <t>Bear Call Spread</t>
  </si>
  <si>
    <t>Bear Put Spread</t>
  </si>
  <si>
    <t>Bull Put Spread</t>
  </si>
  <si>
    <t>Protective Put</t>
  </si>
  <si>
    <t>Covered Call</t>
  </si>
  <si>
    <t>Long calendar Spread</t>
  </si>
  <si>
    <t>Short Calendar Spread</t>
  </si>
  <si>
    <t>Max loss</t>
  </si>
  <si>
    <t>Max profit</t>
  </si>
  <si>
    <t>Graph</t>
  </si>
  <si>
    <t>K_low</t>
  </si>
  <si>
    <t>K_high</t>
  </si>
  <si>
    <t>B</t>
  </si>
  <si>
    <t>Net premium</t>
  </si>
  <si>
    <t>Step</t>
  </si>
  <si>
    <t>Payoff</t>
  </si>
  <si>
    <t>Net debit / Width</t>
  </si>
  <si>
    <t>Debit / Width</t>
  </si>
  <si>
    <t>Aggressive</t>
  </si>
  <si>
    <t>Normal</t>
  </si>
  <si>
    <t>Min Ratio</t>
  </si>
  <si>
    <t>Label</t>
  </si>
  <si>
    <t>Score</t>
  </si>
  <si>
    <t>Poor</t>
  </si>
  <si>
    <t>Excellent</t>
  </si>
  <si>
    <t>Conservative</t>
  </si>
  <si>
    <t>credit / Width</t>
  </si>
  <si>
    <t>Net credit / Width</t>
  </si>
  <si>
    <t>Sweet</t>
  </si>
  <si>
    <t>Medium</t>
  </si>
  <si>
    <t>Bad</t>
  </si>
  <si>
    <t>ROI</t>
  </si>
  <si>
    <t>B_Put</t>
  </si>
  <si>
    <t>b_Call</t>
  </si>
  <si>
    <t>Stock</t>
  </si>
  <si>
    <t>Upfront capital</t>
  </si>
  <si>
    <t>Current spot</t>
  </si>
  <si>
    <t>Capital allocation</t>
  </si>
  <si>
    <t>Lont stock</t>
  </si>
  <si>
    <t>Long put</t>
  </si>
  <si>
    <t>Cash</t>
  </si>
  <si>
    <t>Derivative Str</t>
  </si>
  <si>
    <t>Current Spot</t>
  </si>
  <si>
    <t>Yield</t>
  </si>
  <si>
    <t>Long High Put</t>
  </si>
  <si>
    <t>Short Low Put</t>
  </si>
  <si>
    <t>Long low put</t>
  </si>
  <si>
    <t>Short high put</t>
  </si>
  <si>
    <t>Long high call</t>
  </si>
  <si>
    <t>Short low call</t>
  </si>
  <si>
    <t>Current Moneyness</t>
  </si>
  <si>
    <t>Horizon</t>
  </si>
  <si>
    <t>Horizon, days</t>
  </si>
  <si>
    <t>&lt;&lt; через цикл</t>
  </si>
  <si>
    <t>total</t>
  </si>
  <si>
    <t>Future Spot (Expected)</t>
  </si>
  <si>
    <t>Buy long-dated</t>
  </si>
  <si>
    <t>Sell short-dated</t>
  </si>
  <si>
    <t>Gamma</t>
  </si>
  <si>
    <t>Vega</t>
  </si>
  <si>
    <t>Theta</t>
  </si>
  <si>
    <t>Rho</t>
  </si>
  <si>
    <t>Current IV</t>
  </si>
  <si>
    <t>Magin for short</t>
  </si>
  <si>
    <t>Collateral</t>
  </si>
  <si>
    <t>Mark-to-market price</t>
  </si>
  <si>
    <t>Expiration</t>
  </si>
  <si>
    <t>Mark-to-market</t>
  </si>
  <si>
    <t xml:space="preserve">Reward / Risk </t>
  </si>
  <si>
    <t xml:space="preserve">Return on Risk </t>
  </si>
  <si>
    <t xml:space="preserve">Return on Capital </t>
  </si>
  <si>
    <t>Expected P&amp;L / Capital Required</t>
  </si>
  <si>
    <t>Vega Risk</t>
  </si>
  <si>
    <t>Gamma Risk</t>
  </si>
  <si>
    <t>Risk-adjusted POP</t>
  </si>
  <si>
    <t>Max Profit / Max Loss</t>
  </si>
  <si>
    <t>Expected P&amp;L / Max Loss</t>
  </si>
  <si>
    <t>Mark-to-Market Price</t>
  </si>
  <si>
    <t>Mark-to-market IV</t>
  </si>
  <si>
    <t>Greeks</t>
  </si>
  <si>
    <t>New Expiry T</t>
  </si>
  <si>
    <t>Expiry Future spot</t>
  </si>
  <si>
    <t>Option price</t>
  </si>
  <si>
    <t>Tail Loss Ratio</t>
  </si>
  <si>
    <t>Breakeven Distance</t>
  </si>
  <si>
    <t>Theta Efficiency</t>
  </si>
  <si>
    <t>Till Expiration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</si>
</sst>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%"/>
    <numFmt numFmtId="167" formatCode="_-* #,##0.0\ _₽_-;\-* #,##0.0\ _₽_-;_-* &quot;-&quot;?\ _₽_-;_-@_-"/>
    <numFmt numFmtId="168" formatCode="_-* #,##0.000_-;\-* #,##0.000_-;_-* &quot;-&quot;??_-;_-@_-"/>
    <numFmt numFmtId="169" formatCode="#,##0.0;\(#,##0.0\)"/>
    <numFmt numFmtId="170" formatCode="0.0"/>
    <numFmt numFmtId="171" formatCode="_-* #,##0.0\ _R_U_B_-;\-* #,##0.0\ _R_U_B_-;_-* &quot;-&quot;?\ _R_U_B_-;_-@_-"/>
    <numFmt numFmtId="172" formatCode="#,##0.000;\(#,##0.000\)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Montserrat"/>
    </font>
    <font>
      <sz val="10"/>
      <color theme="1"/>
      <name val="Montserrat"/>
    </font>
    <font>
      <b/>
      <sz val="10"/>
      <color theme="1"/>
      <name val="Montserrat"/>
    </font>
    <font>
      <b/>
      <sz val="10"/>
      <color theme="6"/>
      <name val="Montserrat"/>
    </font>
    <font>
      <sz val="8"/>
      <name val="Calibri"/>
      <family val="2"/>
      <scheme val="minor"/>
    </font>
    <font>
      <b/>
      <sz val="10"/>
      <color theme="8" tint="-0.499984740745262"/>
      <name val="Montserrat"/>
    </font>
    <font>
      <b/>
      <i/>
      <sz val="10"/>
      <color theme="8" tint="-0.499984740745262"/>
      <name val="Montserrat"/>
    </font>
    <font>
      <i/>
      <sz val="10"/>
      <color theme="8" tint="-0.499984740745262"/>
      <name val="Montserrat"/>
    </font>
    <font>
      <b/>
      <sz val="10"/>
      <color rgb="FFFF0000"/>
      <name val="Montserrat"/>
    </font>
    <font>
      <sz val="10"/>
      <color theme="3" tint="0.39997558519241921"/>
      <name val="Montserrat"/>
    </font>
    <font>
      <i/>
      <sz val="10"/>
      <color rgb="FF7030A0"/>
      <name val="Montserrat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14" fontId="0" fillId="0" borderId="0" xfId="0" applyNumberFormat="1"/>
    <xf numFmtId="16" fontId="0" fillId="0" borderId="0" xfId="0" applyNumberFormat="1"/>
    <xf numFmtId="17" fontId="0" fillId="0" borderId="0" xfId="0" applyNumberFormat="1"/>
    <xf numFmtId="43" fontId="0" fillId="0" borderId="0" xfId="1" applyFont="1"/>
    <xf numFmtId="164" fontId="0" fillId="0" borderId="0" xfId="1" applyNumberFormat="1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5" fontId="3" fillId="2" borderId="0" xfId="1" applyNumberFormat="1" applyFont="1" applyFill="1"/>
    <xf numFmtId="0" fontId="3" fillId="3" borderId="0" xfId="0" applyFont="1" applyFill="1"/>
    <xf numFmtId="0" fontId="4" fillId="4" borderId="1" xfId="0" applyFont="1" applyFill="1" applyBorder="1" applyAlignment="1">
      <alignment horizontal="center"/>
    </xf>
    <xf numFmtId="43" fontId="3" fillId="0" borderId="0" xfId="1" applyFont="1"/>
    <xf numFmtId="166" fontId="3" fillId="0" borderId="0" xfId="2" applyNumberFormat="1" applyFont="1"/>
    <xf numFmtId="0" fontId="3" fillId="5" borderId="0" xfId="0" applyFont="1" applyFill="1"/>
    <xf numFmtId="0" fontId="4" fillId="5" borderId="0" xfId="0" applyFont="1" applyFill="1"/>
    <xf numFmtId="14" fontId="3" fillId="0" borderId="0" xfId="0" applyNumberFormat="1" applyFont="1"/>
    <xf numFmtId="165" fontId="3" fillId="5" borderId="0" xfId="0" applyNumberFormat="1" applyFont="1" applyFill="1"/>
    <xf numFmtId="39" fontId="3" fillId="0" borderId="0" xfId="1" applyNumberFormat="1" applyFont="1"/>
    <xf numFmtId="0" fontId="3" fillId="3" borderId="0" xfId="0" applyFont="1" applyFill="1" applyAlignment="1">
      <alignment horizontal="left" indent="1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 indent="2"/>
    </xf>
    <xf numFmtId="167" fontId="3" fillId="3" borderId="0" xfId="0" applyNumberFormat="1" applyFont="1" applyFill="1"/>
    <xf numFmtId="166" fontId="3" fillId="3" borderId="0" xfId="0" applyNumberFormat="1" applyFont="1" applyFill="1"/>
    <xf numFmtId="166" fontId="3" fillId="2" borderId="2" xfId="2" applyNumberFormat="1" applyFont="1" applyFill="1" applyBorder="1"/>
    <xf numFmtId="164" fontId="3" fillId="2" borderId="2" xfId="1" applyNumberFormat="1" applyFont="1" applyFill="1" applyBorder="1"/>
    <xf numFmtId="164" fontId="3" fillId="5" borderId="0" xfId="0" applyNumberFormat="1" applyFont="1" applyFill="1"/>
    <xf numFmtId="168" fontId="0" fillId="0" borderId="0" xfId="1" applyNumberFormat="1" applyFont="1"/>
    <xf numFmtId="167" fontId="3" fillId="5" borderId="0" xfId="0" applyNumberFormat="1" applyFont="1" applyFill="1"/>
    <xf numFmtId="168" fontId="3" fillId="5" borderId="0" xfId="0" applyNumberFormat="1" applyFont="1" applyFill="1"/>
    <xf numFmtId="169" fontId="3" fillId="5" borderId="0" xfId="0" applyNumberFormat="1" applyFont="1" applyFill="1"/>
    <xf numFmtId="169" fontId="4" fillId="5" borderId="0" xfId="0" applyNumberFormat="1" applyFont="1" applyFill="1"/>
    <xf numFmtId="0" fontId="4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0" fontId="3" fillId="6" borderId="0" xfId="0" applyFont="1" applyFill="1"/>
    <xf numFmtId="167" fontId="4" fillId="5" borderId="0" xfId="0" applyNumberFormat="1" applyFont="1" applyFill="1"/>
    <xf numFmtId="0" fontId="3" fillId="5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3" fillId="5" borderId="0" xfId="0" applyFont="1" applyFill="1" applyAlignment="1">
      <alignment horizontal="left" indent="1"/>
    </xf>
    <xf numFmtId="166" fontId="3" fillId="5" borderId="0" xfId="2" applyNumberFormat="1" applyFont="1" applyFill="1"/>
    <xf numFmtId="169" fontId="3" fillId="5" borderId="0" xfId="1" applyNumberFormat="1" applyFont="1" applyFill="1"/>
    <xf numFmtId="168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9" fontId="3" fillId="5" borderId="1" xfId="0" applyNumberFormat="1" applyFont="1" applyFill="1" applyBorder="1" applyAlignment="1">
      <alignment horizontal="right"/>
    </xf>
    <xf numFmtId="169" fontId="4" fillId="8" borderId="0" xfId="0" applyNumberFormat="1" applyFont="1" applyFill="1"/>
    <xf numFmtId="166" fontId="4" fillId="8" borderId="0" xfId="2" applyNumberFormat="1" applyFont="1" applyFill="1"/>
    <xf numFmtId="169" fontId="4" fillId="8" borderId="0" xfId="1" applyNumberFormat="1" applyFont="1" applyFill="1"/>
    <xf numFmtId="168" fontId="4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horizontal="right"/>
    </xf>
    <xf numFmtId="169" fontId="4" fillId="5" borderId="0" xfId="0" applyNumberFormat="1" applyFont="1" applyFill="1" applyAlignment="1">
      <alignment horizontal="right"/>
    </xf>
    <xf numFmtId="9" fontId="4" fillId="5" borderId="0" xfId="0" applyNumberFormat="1" applyFont="1" applyFill="1" applyAlignment="1">
      <alignment horizontal="right"/>
    </xf>
    <xf numFmtId="170" fontId="3" fillId="5" borderId="0" xfId="0" applyNumberFormat="1" applyFont="1" applyFill="1"/>
    <xf numFmtId="9" fontId="3" fillId="5" borderId="0" xfId="0" applyNumberFormat="1" applyFont="1" applyFill="1"/>
    <xf numFmtId="0" fontId="4" fillId="5" borderId="0" xfId="0" applyFont="1" applyFill="1" applyAlignment="1">
      <alignment vertical="center"/>
    </xf>
    <xf numFmtId="0" fontId="7" fillId="5" borderId="0" xfId="0" applyFont="1" applyFill="1"/>
    <xf numFmtId="166" fontId="7" fillId="5" borderId="0" xfId="2" applyNumberFormat="1" applyFont="1" applyFill="1"/>
    <xf numFmtId="164" fontId="3" fillId="2" borderId="2" xfId="1" applyNumberFormat="1" applyFont="1" applyFill="1" applyBorder="1" applyAlignment="1">
      <alignment vertical="center"/>
    </xf>
    <xf numFmtId="166" fontId="4" fillId="5" borderId="0" xfId="0" applyNumberFormat="1" applyFont="1" applyFill="1"/>
    <xf numFmtId="171" fontId="3" fillId="5" borderId="0" xfId="0" applyNumberFormat="1" applyFont="1" applyFill="1"/>
    <xf numFmtId="166" fontId="3" fillId="3" borderId="0" xfId="2" applyNumberFormat="1" applyFont="1" applyFill="1" applyAlignment="1">
      <alignment horizontal="center"/>
    </xf>
    <xf numFmtId="169" fontId="4" fillId="5" borderId="0" xfId="0" applyNumberFormat="1" applyFont="1" applyFill="1" applyAlignment="1">
      <alignment vertical="center"/>
    </xf>
    <xf numFmtId="0" fontId="3" fillId="5" borderId="0" xfId="0" applyFont="1" applyFill="1" applyAlignment="1">
      <alignment horizontal="center"/>
    </xf>
    <xf numFmtId="43" fontId="3" fillId="5" borderId="0" xfId="1" applyFont="1" applyFill="1" applyAlignment="1">
      <alignment horizontal="center"/>
    </xf>
    <xf numFmtId="169" fontId="8" fillId="5" borderId="0" xfId="0" applyNumberFormat="1" applyFont="1" applyFill="1"/>
    <xf numFmtId="167" fontId="3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right" indent="2"/>
    </xf>
    <xf numFmtId="169" fontId="3" fillId="3" borderId="0" xfId="0" applyNumberFormat="1" applyFont="1" applyFill="1" applyAlignment="1">
      <alignment horizontal="right"/>
    </xf>
    <xf numFmtId="169" fontId="3" fillId="3" borderId="0" xfId="0" applyNumberFormat="1" applyFont="1" applyFill="1" applyAlignment="1">
      <alignment horizontal="right" indent="2"/>
    </xf>
    <xf numFmtId="166" fontId="7" fillId="3" borderId="0" xfId="2" applyNumberFormat="1" applyFont="1" applyFill="1"/>
    <xf numFmtId="0" fontId="3" fillId="9" borderId="0" xfId="0" applyFont="1" applyFill="1" applyAlignment="1">
      <alignment horizontal="center"/>
    </xf>
    <xf numFmtId="0" fontId="3" fillId="9" borderId="0" xfId="0" applyFont="1" applyFill="1"/>
    <xf numFmtId="167" fontId="4" fillId="9" borderId="0" xfId="0" applyNumberFormat="1" applyFont="1" applyFill="1"/>
    <xf numFmtId="166" fontId="7" fillId="9" borderId="0" xfId="2" applyNumberFormat="1" applyFont="1" applyFill="1"/>
    <xf numFmtId="169" fontId="4" fillId="9" borderId="0" xfId="0" applyNumberFormat="1" applyFont="1" applyFill="1"/>
    <xf numFmtId="166" fontId="4" fillId="3" borderId="0" xfId="2" applyNumberFormat="1" applyFont="1" applyFill="1"/>
    <xf numFmtId="0" fontId="4" fillId="4" borderId="1" xfId="0" applyFont="1" applyFill="1" applyBorder="1" applyAlignment="1">
      <alignment horizontal="left"/>
    </xf>
    <xf numFmtId="0" fontId="3" fillId="9" borderId="0" xfId="0" applyFont="1" applyFill="1" applyAlignment="1">
      <alignment horizontal="left"/>
    </xf>
    <xf numFmtId="0" fontId="4" fillId="5" borderId="1" xfId="0" applyFont="1" applyFill="1" applyBorder="1" applyAlignment="1">
      <alignment horizontal="center"/>
    </xf>
    <xf numFmtId="166" fontId="7" fillId="3" borderId="0" xfId="2" applyNumberFormat="1" applyFont="1" applyFill="1" applyAlignment="1">
      <alignment horizontal="right"/>
    </xf>
    <xf numFmtId="172" fontId="3" fillId="5" borderId="0" xfId="0" applyNumberFormat="1" applyFont="1" applyFill="1"/>
    <xf numFmtId="0" fontId="3" fillId="7" borderId="0" xfId="0" applyFont="1" applyFill="1" applyAlignment="1">
      <alignment horizontal="center" vertical="center" wrapText="1"/>
    </xf>
    <xf numFmtId="167" fontId="3" fillId="5" borderId="0" xfId="0" applyNumberFormat="1" applyFont="1" applyFill="1" applyAlignment="1">
      <alignment horizontal="center"/>
    </xf>
    <xf numFmtId="168" fontId="3" fillId="5" borderId="0" xfId="0" applyNumberFormat="1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164" fontId="3" fillId="10" borderId="0" xfId="0" applyNumberFormat="1" applyFont="1" applyFill="1" applyAlignment="1">
      <alignment horizontal="center"/>
    </xf>
    <xf numFmtId="167" fontId="3" fillId="10" borderId="0" xfId="0" applyNumberFormat="1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6" fontId="3" fillId="2" borderId="2" xfId="2" applyNumberFormat="1" applyFont="1" applyFill="1" applyBorder="1" applyAlignment="1">
      <alignment vertical="center"/>
    </xf>
    <xf numFmtId="0" fontId="7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169" fontId="11" fillId="5" borderId="0" xfId="0" applyNumberFormat="1" applyFont="1" applyFill="1"/>
    <xf numFmtId="0" fontId="10" fillId="5" borderId="0" xfId="0" applyFont="1" applyFill="1" applyAlignment="1">
      <alignment horizontal="center"/>
    </xf>
    <xf numFmtId="0" fontId="3" fillId="5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9" fillId="5" borderId="0" xfId="0" applyFont="1" applyFill="1" applyAlignment="1">
      <alignment horizontal="left" indent="2"/>
    </xf>
    <xf numFmtId="0" fontId="3" fillId="5" borderId="0" xfId="0" applyFont="1" applyFill="1" applyAlignment="1"/>
    <xf numFmtId="0" fontId="10" fillId="5" borderId="0" xfId="0" applyFont="1" applyFill="1" applyAlignment="1"/>
    <xf numFmtId="169" fontId="4" fillId="6" borderId="0" xfId="0" applyNumberFormat="1" applyFont="1" applyFill="1"/>
    <xf numFmtId="0" fontId="4" fillId="6" borderId="0" xfId="0" applyFont="1" applyFill="1"/>
    <xf numFmtId="169" fontId="3" fillId="5" borderId="0" xfId="0" applyNumberFormat="1" applyFont="1" applyFill="1" applyAlignment="1">
      <alignment horizontal="center"/>
    </xf>
    <xf numFmtId="169" fontId="4" fillId="11" borderId="0" xfId="0" applyNumberFormat="1" applyFont="1" applyFill="1" applyAlignment="1">
      <alignment horizontal="center"/>
    </xf>
    <xf numFmtId="0" fontId="3" fillId="11" borderId="0" xfId="0" applyFont="1" applyFill="1" applyAlignment="1">
      <alignment horizontal="left" indent="1"/>
    </xf>
    <xf numFmtId="169" fontId="4" fillId="8" borderId="0" xfId="0" applyNumberFormat="1" applyFont="1" applyFill="1" applyAlignment="1">
      <alignment horizontal="center"/>
    </xf>
    <xf numFmtId="170" fontId="3" fillId="5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3" fillId="11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'PL &amp; CF'!$B$118:$B$138</c:f>
              <c:numCache>
                <c:formatCode>#\ ##0.0;\(#\ ##0.0\)</c:formatCode>
                <c:ptCount val="21"/>
                <c:pt idx="0">
                  <c:v>146</c:v>
                </c:pt>
                <c:pt idx="1">
                  <c:v>160.60000000000002</c:v>
                </c:pt>
                <c:pt idx="2">
                  <c:v>175.2</c:v>
                </c:pt>
                <c:pt idx="3">
                  <c:v>189.8</c:v>
                </c:pt>
                <c:pt idx="4">
                  <c:v>204.39999999999998</c:v>
                </c:pt>
                <c:pt idx="5">
                  <c:v>219</c:v>
                </c:pt>
                <c:pt idx="6">
                  <c:v>233.60000000000002</c:v>
                </c:pt>
                <c:pt idx="7">
                  <c:v>248.2</c:v>
                </c:pt>
                <c:pt idx="8">
                  <c:v>262.8</c:v>
                </c:pt>
                <c:pt idx="9">
                  <c:v>277.39999999999998</c:v>
                </c:pt>
                <c:pt idx="10">
                  <c:v>292</c:v>
                </c:pt>
                <c:pt idx="11">
                  <c:v>306.60000000000002</c:v>
                </c:pt>
                <c:pt idx="12">
                  <c:v>321.20000000000005</c:v>
                </c:pt>
                <c:pt idx="13">
                  <c:v>335.79999999999995</c:v>
                </c:pt>
                <c:pt idx="14">
                  <c:v>350.4</c:v>
                </c:pt>
                <c:pt idx="15">
                  <c:v>365</c:v>
                </c:pt>
                <c:pt idx="16">
                  <c:v>379.6</c:v>
                </c:pt>
                <c:pt idx="17">
                  <c:v>394.20000000000005</c:v>
                </c:pt>
                <c:pt idx="18" formatCode="General">
                  <c:v>408.79999999999995</c:v>
                </c:pt>
                <c:pt idx="19" formatCode="General">
                  <c:v>423.4</c:v>
                </c:pt>
                <c:pt idx="20" formatCode="0.0">
                  <c:v>438</c:v>
                </c:pt>
              </c:numCache>
            </c:numRef>
          </c:xVal>
          <c:yVal>
            <c:numRef>
              <c:f>'PL &amp; CF'!$D$118:$D$138</c:f>
              <c:numCache>
                <c:formatCode>#\ ##0.0;\(#\ ##0.0\)</c:formatCode>
                <c:ptCount val="21"/>
                <c:pt idx="0">
                  <c:v>-49.400000000000006</c:v>
                </c:pt>
                <c:pt idx="1">
                  <c:v>-49.400000000000006</c:v>
                </c:pt>
                <c:pt idx="2">
                  <c:v>-49.400000000000006</c:v>
                </c:pt>
                <c:pt idx="3">
                  <c:v>-49.400000000000006</c:v>
                </c:pt>
                <c:pt idx="4">
                  <c:v>-49.400000000000006</c:v>
                </c:pt>
                <c:pt idx="5">
                  <c:v>-40.400000000000006</c:v>
                </c:pt>
                <c:pt idx="6">
                  <c:v>-25.799999999999983</c:v>
                </c:pt>
                <c:pt idx="7">
                  <c:v>-11.200000000000017</c:v>
                </c:pt>
                <c:pt idx="8">
                  <c:v>3.4000000000000057</c:v>
                </c:pt>
                <c:pt idx="9">
                  <c:v>10.599999999999994</c:v>
                </c:pt>
                <c:pt idx="10">
                  <c:v>10.599999999999994</c:v>
                </c:pt>
                <c:pt idx="11">
                  <c:v>10.599999999999994</c:v>
                </c:pt>
                <c:pt idx="12">
                  <c:v>10.599999999999994</c:v>
                </c:pt>
                <c:pt idx="13">
                  <c:v>10.599999999999994</c:v>
                </c:pt>
                <c:pt idx="14">
                  <c:v>10.599999999999994</c:v>
                </c:pt>
                <c:pt idx="15">
                  <c:v>10.599999999999994</c:v>
                </c:pt>
                <c:pt idx="16">
                  <c:v>10.599999999999994</c:v>
                </c:pt>
                <c:pt idx="17">
                  <c:v>10.599999999999994</c:v>
                </c:pt>
                <c:pt idx="18">
                  <c:v>10.599999999999994</c:v>
                </c:pt>
                <c:pt idx="19">
                  <c:v>10.599999999999994</c:v>
                </c:pt>
                <c:pt idx="20">
                  <c:v>10.599999999999994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01-E947-8F69-8CEBC17A7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8752895"/>
        <c:axId val="1918751103"/>
      </c:scatterChart>
      <c:valAx>
        <c:axId val="1918752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;\(#\ ##0.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RU"/>
          </a:p>
        </c:txPr>
        <c:crossAx val="1918751103"/>
        <c:crosses val="autoZero"/>
        <c:crossBetween val="midCat"/>
      </c:valAx>
      <c:valAx>
        <c:axId val="1918751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;\(#\ ##0.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RU"/>
          </a:p>
        </c:txPr>
        <c:crossAx val="19187528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'PL &amp; CF'!$C$161:$C$181</c:f>
              <c:numCache>
                <c:formatCode>#\ ##0.0;\(#\ ##0.0\)</c:formatCode>
                <c:ptCount val="21"/>
                <c:pt idx="0">
                  <c:v>146</c:v>
                </c:pt>
                <c:pt idx="1">
                  <c:v>160.60000000000002</c:v>
                </c:pt>
                <c:pt idx="2">
                  <c:v>175.2</c:v>
                </c:pt>
                <c:pt idx="3">
                  <c:v>189.8</c:v>
                </c:pt>
                <c:pt idx="4">
                  <c:v>204.39999999999998</c:v>
                </c:pt>
                <c:pt idx="5">
                  <c:v>219</c:v>
                </c:pt>
                <c:pt idx="6">
                  <c:v>233.60000000000002</c:v>
                </c:pt>
                <c:pt idx="7">
                  <c:v>248.2</c:v>
                </c:pt>
                <c:pt idx="8">
                  <c:v>262.8</c:v>
                </c:pt>
                <c:pt idx="9">
                  <c:v>277.39999999999998</c:v>
                </c:pt>
                <c:pt idx="10">
                  <c:v>292</c:v>
                </c:pt>
                <c:pt idx="11">
                  <c:v>306.60000000000002</c:v>
                </c:pt>
                <c:pt idx="12">
                  <c:v>321.20000000000005</c:v>
                </c:pt>
                <c:pt idx="13">
                  <c:v>335.79999999999995</c:v>
                </c:pt>
                <c:pt idx="14">
                  <c:v>350.4</c:v>
                </c:pt>
                <c:pt idx="15">
                  <c:v>365</c:v>
                </c:pt>
                <c:pt idx="16">
                  <c:v>379.6</c:v>
                </c:pt>
                <c:pt idx="17">
                  <c:v>394.20000000000005</c:v>
                </c:pt>
                <c:pt idx="18" formatCode="General">
                  <c:v>408.79999999999995</c:v>
                </c:pt>
                <c:pt idx="19" formatCode="General">
                  <c:v>423.4</c:v>
                </c:pt>
                <c:pt idx="20" formatCode="0.0">
                  <c:v>438</c:v>
                </c:pt>
              </c:numCache>
            </c:numRef>
          </c:xVal>
          <c:yVal>
            <c:numRef>
              <c:f>'PL &amp; CF'!$E$161:$E$181</c:f>
              <c:numCache>
                <c:formatCode>#\ ##0.0;\(#\ ##0.0\)</c:formatCode>
                <c:ptCount val="21"/>
                <c:pt idx="0">
                  <c:v>49.400000000000006</c:v>
                </c:pt>
                <c:pt idx="1">
                  <c:v>49.400000000000006</c:v>
                </c:pt>
                <c:pt idx="2">
                  <c:v>49.400000000000006</c:v>
                </c:pt>
                <c:pt idx="3">
                  <c:v>49.400000000000006</c:v>
                </c:pt>
                <c:pt idx="4">
                  <c:v>49.400000000000006</c:v>
                </c:pt>
                <c:pt idx="5">
                  <c:v>40.400000000000006</c:v>
                </c:pt>
                <c:pt idx="6">
                  <c:v>25.799999999999983</c:v>
                </c:pt>
                <c:pt idx="7">
                  <c:v>11.200000000000017</c:v>
                </c:pt>
                <c:pt idx="8">
                  <c:v>-3.4000000000000057</c:v>
                </c:pt>
                <c:pt idx="9">
                  <c:v>-10.599999999999994</c:v>
                </c:pt>
                <c:pt idx="10">
                  <c:v>-10.599999999999994</c:v>
                </c:pt>
                <c:pt idx="11">
                  <c:v>-10.599999999999994</c:v>
                </c:pt>
                <c:pt idx="12">
                  <c:v>-10.599999999999994</c:v>
                </c:pt>
                <c:pt idx="13">
                  <c:v>-10.599999999999994</c:v>
                </c:pt>
                <c:pt idx="14">
                  <c:v>-10.599999999999994</c:v>
                </c:pt>
                <c:pt idx="15">
                  <c:v>-10.599999999999994</c:v>
                </c:pt>
                <c:pt idx="16">
                  <c:v>-10.599999999999994</c:v>
                </c:pt>
                <c:pt idx="17">
                  <c:v>-10.599999999999994</c:v>
                </c:pt>
                <c:pt idx="18">
                  <c:v>-10.599999999999994</c:v>
                </c:pt>
                <c:pt idx="19">
                  <c:v>-10.599999999999994</c:v>
                </c:pt>
                <c:pt idx="20">
                  <c:v>-10.599999999999994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F8-0643-81E5-55D47381C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8752895"/>
        <c:axId val="1918751103"/>
      </c:scatterChart>
      <c:valAx>
        <c:axId val="1918752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;\(#\ ##0.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RU"/>
          </a:p>
        </c:txPr>
        <c:crossAx val="1918751103"/>
        <c:crosses val="autoZero"/>
        <c:crossBetween val="midCat"/>
      </c:valAx>
      <c:valAx>
        <c:axId val="1918751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;\(#\ ##0.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RU"/>
          </a:p>
        </c:txPr>
        <c:crossAx val="19187528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'PL &amp; CF'!$C$204:$C$224</c:f>
              <c:numCache>
                <c:formatCode>#\ ##0.0;\(#\ ##0.0\)</c:formatCode>
                <c:ptCount val="21"/>
                <c:pt idx="0">
                  <c:v>146</c:v>
                </c:pt>
                <c:pt idx="1">
                  <c:v>160.60000000000002</c:v>
                </c:pt>
                <c:pt idx="2">
                  <c:v>175.2</c:v>
                </c:pt>
                <c:pt idx="3">
                  <c:v>189.8</c:v>
                </c:pt>
                <c:pt idx="4">
                  <c:v>204.39999999999998</c:v>
                </c:pt>
                <c:pt idx="5">
                  <c:v>219</c:v>
                </c:pt>
                <c:pt idx="6">
                  <c:v>233.60000000000002</c:v>
                </c:pt>
                <c:pt idx="7">
                  <c:v>248.2</c:v>
                </c:pt>
                <c:pt idx="8">
                  <c:v>262.8</c:v>
                </c:pt>
                <c:pt idx="9">
                  <c:v>277.39999999999998</c:v>
                </c:pt>
                <c:pt idx="10">
                  <c:v>292</c:v>
                </c:pt>
                <c:pt idx="11">
                  <c:v>306.60000000000002</c:v>
                </c:pt>
                <c:pt idx="12">
                  <c:v>321.20000000000005</c:v>
                </c:pt>
                <c:pt idx="13">
                  <c:v>335.79999999999995</c:v>
                </c:pt>
                <c:pt idx="14">
                  <c:v>350.4</c:v>
                </c:pt>
                <c:pt idx="15">
                  <c:v>365</c:v>
                </c:pt>
                <c:pt idx="16">
                  <c:v>379.6</c:v>
                </c:pt>
                <c:pt idx="17">
                  <c:v>394.20000000000005</c:v>
                </c:pt>
                <c:pt idx="18" formatCode="General">
                  <c:v>408.79999999999995</c:v>
                </c:pt>
                <c:pt idx="19" formatCode="General">
                  <c:v>423.4</c:v>
                </c:pt>
                <c:pt idx="20" formatCode="0.0">
                  <c:v>438</c:v>
                </c:pt>
              </c:numCache>
            </c:numRef>
          </c:xVal>
          <c:yVal>
            <c:numRef>
              <c:f>'PL &amp; CF'!$E$204:$E$224</c:f>
              <c:numCache>
                <c:formatCode>#\ ##0.0;\(#\ ##0.0\)</c:formatCode>
                <c:ptCount val="21"/>
                <c:pt idx="0">
                  <c:v>-1.7999999999998977</c:v>
                </c:pt>
                <c:pt idx="1">
                  <c:v>-1.7999999999998977</c:v>
                </c:pt>
                <c:pt idx="2">
                  <c:v>-1.7999999999998977</c:v>
                </c:pt>
                <c:pt idx="3">
                  <c:v>-1.7999999999998977</c:v>
                </c:pt>
                <c:pt idx="4">
                  <c:v>-1.7999999999998977</c:v>
                </c:pt>
                <c:pt idx="5">
                  <c:v>-1.7999999999998977</c:v>
                </c:pt>
                <c:pt idx="6">
                  <c:v>-1.7999999999998977</c:v>
                </c:pt>
                <c:pt idx="7">
                  <c:v>-1.7999999999998977</c:v>
                </c:pt>
                <c:pt idx="8">
                  <c:v>-1.7999999999998977</c:v>
                </c:pt>
                <c:pt idx="9">
                  <c:v>-1.7999999999998977</c:v>
                </c:pt>
                <c:pt idx="10">
                  <c:v>-1.7999999999998977</c:v>
                </c:pt>
                <c:pt idx="11">
                  <c:v>-1.7999999999998977</c:v>
                </c:pt>
                <c:pt idx="12">
                  <c:v>-1.7999999999998977</c:v>
                </c:pt>
                <c:pt idx="13">
                  <c:v>-1.7999999999998977</c:v>
                </c:pt>
                <c:pt idx="14">
                  <c:v>-1.7999999999998977</c:v>
                </c:pt>
                <c:pt idx="15">
                  <c:v>3.2000000000001023</c:v>
                </c:pt>
                <c:pt idx="16">
                  <c:v>8.2000000000001023</c:v>
                </c:pt>
                <c:pt idx="17">
                  <c:v>8.2000000000001023</c:v>
                </c:pt>
                <c:pt idx="18">
                  <c:v>8.2000000000001023</c:v>
                </c:pt>
                <c:pt idx="19">
                  <c:v>8.2000000000001023</c:v>
                </c:pt>
                <c:pt idx="20">
                  <c:v>8.2000000000001023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99-D748-A0C8-595D4F5B7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8752895"/>
        <c:axId val="1918751103"/>
      </c:scatterChart>
      <c:valAx>
        <c:axId val="1918752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;\(#\ ##0.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RU"/>
          </a:p>
        </c:txPr>
        <c:crossAx val="1918751103"/>
        <c:crosses val="autoZero"/>
        <c:crossBetween val="midCat"/>
      </c:valAx>
      <c:valAx>
        <c:axId val="1918751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;\(#\ ##0.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RU"/>
          </a:p>
        </c:txPr>
        <c:crossAx val="19187528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'PL &amp; CF'!$C$248:$C$268</c:f>
              <c:numCache>
                <c:formatCode>#\ ##0.0;\(#\ ##0.0\)</c:formatCode>
                <c:ptCount val="21"/>
                <c:pt idx="0">
                  <c:v>146</c:v>
                </c:pt>
                <c:pt idx="1">
                  <c:v>160.60000000000002</c:v>
                </c:pt>
                <c:pt idx="2">
                  <c:v>175.2</c:v>
                </c:pt>
                <c:pt idx="3">
                  <c:v>189.8</c:v>
                </c:pt>
                <c:pt idx="4">
                  <c:v>204.39999999999998</c:v>
                </c:pt>
                <c:pt idx="5">
                  <c:v>219</c:v>
                </c:pt>
                <c:pt idx="6">
                  <c:v>233.60000000000002</c:v>
                </c:pt>
                <c:pt idx="7">
                  <c:v>248.2</c:v>
                </c:pt>
                <c:pt idx="8">
                  <c:v>262.8</c:v>
                </c:pt>
                <c:pt idx="9">
                  <c:v>277.39999999999998</c:v>
                </c:pt>
                <c:pt idx="10">
                  <c:v>292</c:v>
                </c:pt>
                <c:pt idx="11">
                  <c:v>306.60000000000002</c:v>
                </c:pt>
                <c:pt idx="12">
                  <c:v>321.20000000000005</c:v>
                </c:pt>
                <c:pt idx="13">
                  <c:v>335.79999999999995</c:v>
                </c:pt>
                <c:pt idx="14">
                  <c:v>350.4</c:v>
                </c:pt>
                <c:pt idx="15">
                  <c:v>365</c:v>
                </c:pt>
                <c:pt idx="16">
                  <c:v>379.6</c:v>
                </c:pt>
                <c:pt idx="17">
                  <c:v>394.20000000000005</c:v>
                </c:pt>
                <c:pt idx="18" formatCode="General">
                  <c:v>408.79999999999995</c:v>
                </c:pt>
                <c:pt idx="19" formatCode="General">
                  <c:v>423.4</c:v>
                </c:pt>
                <c:pt idx="20" formatCode="0.0">
                  <c:v>438</c:v>
                </c:pt>
              </c:numCache>
            </c:numRef>
          </c:xVal>
          <c:yVal>
            <c:numRef>
              <c:f>'PL &amp; CF'!$E$248:$E$268</c:f>
              <c:numCache>
                <c:formatCode>#\ ##0.0;\(#\ ##0.0\)</c:formatCode>
                <c:ptCount val="21"/>
                <c:pt idx="0">
                  <c:v>11.974999999999994</c:v>
                </c:pt>
                <c:pt idx="1">
                  <c:v>11.974999999999994</c:v>
                </c:pt>
                <c:pt idx="2">
                  <c:v>11.974999999999994</c:v>
                </c:pt>
                <c:pt idx="3">
                  <c:v>11.974999999999994</c:v>
                </c:pt>
                <c:pt idx="4">
                  <c:v>7.5750000000000171</c:v>
                </c:pt>
                <c:pt idx="5">
                  <c:v>-7.0250000000000057</c:v>
                </c:pt>
                <c:pt idx="6">
                  <c:v>-21.625000000000028</c:v>
                </c:pt>
                <c:pt idx="7">
                  <c:v>-36.224999999999994</c:v>
                </c:pt>
                <c:pt idx="8">
                  <c:v>-50.825000000000017</c:v>
                </c:pt>
                <c:pt idx="9">
                  <c:v>-58.025000000000006</c:v>
                </c:pt>
                <c:pt idx="10">
                  <c:v>-58.025000000000006</c:v>
                </c:pt>
                <c:pt idx="11">
                  <c:v>-58.025000000000006</c:v>
                </c:pt>
                <c:pt idx="12">
                  <c:v>-58.025000000000006</c:v>
                </c:pt>
                <c:pt idx="13">
                  <c:v>-58.025000000000006</c:v>
                </c:pt>
                <c:pt idx="14">
                  <c:v>-58.025000000000006</c:v>
                </c:pt>
                <c:pt idx="15">
                  <c:v>-58.025000000000006</c:v>
                </c:pt>
                <c:pt idx="16">
                  <c:v>-58.025000000000006</c:v>
                </c:pt>
                <c:pt idx="17">
                  <c:v>-58.025000000000006</c:v>
                </c:pt>
                <c:pt idx="18">
                  <c:v>-58.025000000000006</c:v>
                </c:pt>
                <c:pt idx="19">
                  <c:v>-58.025000000000006</c:v>
                </c:pt>
                <c:pt idx="20">
                  <c:v>-58.025000000000006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D0-7E46-B957-05FBA5920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8752895"/>
        <c:axId val="1918751103"/>
      </c:scatterChart>
      <c:valAx>
        <c:axId val="1918752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;\(#\ ##0.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RU"/>
          </a:p>
        </c:txPr>
        <c:crossAx val="1918751103"/>
        <c:crosses val="autoZero"/>
        <c:crossBetween val="midCat"/>
      </c:valAx>
      <c:valAx>
        <c:axId val="1918751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;\(#\ ##0.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RU"/>
          </a:p>
        </c:txPr>
        <c:crossAx val="19187528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'PL &amp; CF'!$C$292:$C$312</c:f>
              <c:numCache>
                <c:formatCode>#\ ##0.0;\(#\ ##0.0\)</c:formatCode>
                <c:ptCount val="21"/>
                <c:pt idx="0">
                  <c:v>146</c:v>
                </c:pt>
                <c:pt idx="1">
                  <c:v>160.60000000000002</c:v>
                </c:pt>
                <c:pt idx="2">
                  <c:v>175.2</c:v>
                </c:pt>
                <c:pt idx="3">
                  <c:v>189.8</c:v>
                </c:pt>
                <c:pt idx="4">
                  <c:v>204.39999999999998</c:v>
                </c:pt>
                <c:pt idx="5">
                  <c:v>219</c:v>
                </c:pt>
                <c:pt idx="6">
                  <c:v>233.60000000000002</c:v>
                </c:pt>
                <c:pt idx="7">
                  <c:v>248.2</c:v>
                </c:pt>
                <c:pt idx="8">
                  <c:v>262.8</c:v>
                </c:pt>
                <c:pt idx="9">
                  <c:v>277.39999999999998</c:v>
                </c:pt>
                <c:pt idx="10">
                  <c:v>292</c:v>
                </c:pt>
                <c:pt idx="11">
                  <c:v>306.60000000000002</c:v>
                </c:pt>
                <c:pt idx="12">
                  <c:v>321.20000000000005</c:v>
                </c:pt>
                <c:pt idx="13">
                  <c:v>335.79999999999995</c:v>
                </c:pt>
                <c:pt idx="14">
                  <c:v>350.4</c:v>
                </c:pt>
                <c:pt idx="15">
                  <c:v>365</c:v>
                </c:pt>
                <c:pt idx="16">
                  <c:v>379.6</c:v>
                </c:pt>
                <c:pt idx="17">
                  <c:v>394.20000000000005</c:v>
                </c:pt>
                <c:pt idx="18" formatCode="General">
                  <c:v>408.79999999999995</c:v>
                </c:pt>
                <c:pt idx="19" formatCode="General">
                  <c:v>423.4</c:v>
                </c:pt>
                <c:pt idx="20" formatCode="0.0">
                  <c:v>438</c:v>
                </c:pt>
              </c:numCache>
            </c:numRef>
          </c:xVal>
          <c:yVal>
            <c:numRef>
              <c:f>'PL &amp; CF'!$E$292:$E$312</c:f>
              <c:numCache>
                <c:formatCode>#\ ##0.0;\(#\ ##0.0\)</c:formatCode>
                <c:ptCount val="21"/>
                <c:pt idx="0">
                  <c:v>125.0750000000001</c:v>
                </c:pt>
                <c:pt idx="1">
                  <c:v>110.47500000000008</c:v>
                </c:pt>
                <c:pt idx="2">
                  <c:v>95.875000000000114</c:v>
                </c:pt>
                <c:pt idx="3">
                  <c:v>81.275000000000091</c:v>
                </c:pt>
                <c:pt idx="4">
                  <c:v>66.675000000000125</c:v>
                </c:pt>
                <c:pt idx="5">
                  <c:v>52.075000000000102</c:v>
                </c:pt>
                <c:pt idx="6">
                  <c:v>37.47500000000008</c:v>
                </c:pt>
                <c:pt idx="7">
                  <c:v>22.875000000000114</c:v>
                </c:pt>
                <c:pt idx="8">
                  <c:v>8.2750000000000909</c:v>
                </c:pt>
                <c:pt idx="9">
                  <c:v>-6.3249999999998749</c:v>
                </c:pt>
                <c:pt idx="10">
                  <c:v>-20.924999999999898</c:v>
                </c:pt>
                <c:pt idx="11">
                  <c:v>-35.52499999999992</c:v>
                </c:pt>
                <c:pt idx="12">
                  <c:v>-47.724999999999852</c:v>
                </c:pt>
                <c:pt idx="13">
                  <c:v>-33.124999999999943</c:v>
                </c:pt>
                <c:pt idx="14">
                  <c:v>-18.52499999999992</c:v>
                </c:pt>
                <c:pt idx="15">
                  <c:v>-3.9249999999998977</c:v>
                </c:pt>
                <c:pt idx="16">
                  <c:v>10.675000000000125</c:v>
                </c:pt>
                <c:pt idx="17">
                  <c:v>25.275000000000148</c:v>
                </c:pt>
                <c:pt idx="18">
                  <c:v>39.875000000000057</c:v>
                </c:pt>
                <c:pt idx="19">
                  <c:v>54.47500000000008</c:v>
                </c:pt>
                <c:pt idx="20">
                  <c:v>69.075000000000102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6D-4F41-8E4B-D236B2F45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8752895"/>
        <c:axId val="1918751103"/>
      </c:scatterChart>
      <c:valAx>
        <c:axId val="1918752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;\(#\ ##0.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RU"/>
          </a:p>
        </c:txPr>
        <c:crossAx val="1918751103"/>
        <c:crosses val="autoZero"/>
        <c:crossBetween val="midCat"/>
      </c:valAx>
      <c:valAx>
        <c:axId val="1918751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;\(#\ ##0.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RU"/>
          </a:p>
        </c:txPr>
        <c:crossAx val="19187528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'PL &amp; CF'!$C$332:$C$352</c:f>
              <c:numCache>
                <c:formatCode>#\ ##0.0;\(#\ ##0.0\)</c:formatCode>
                <c:ptCount val="21"/>
                <c:pt idx="0">
                  <c:v>146</c:v>
                </c:pt>
                <c:pt idx="1">
                  <c:v>160.60000000000002</c:v>
                </c:pt>
                <c:pt idx="2">
                  <c:v>175.2</c:v>
                </c:pt>
                <c:pt idx="3">
                  <c:v>189.8</c:v>
                </c:pt>
                <c:pt idx="4">
                  <c:v>204.39999999999998</c:v>
                </c:pt>
                <c:pt idx="5">
                  <c:v>219</c:v>
                </c:pt>
                <c:pt idx="6">
                  <c:v>233.60000000000002</c:v>
                </c:pt>
                <c:pt idx="7">
                  <c:v>248.2</c:v>
                </c:pt>
                <c:pt idx="8">
                  <c:v>262.8</c:v>
                </c:pt>
                <c:pt idx="9">
                  <c:v>277.39999999999998</c:v>
                </c:pt>
                <c:pt idx="10">
                  <c:v>292</c:v>
                </c:pt>
                <c:pt idx="11">
                  <c:v>306.60000000000002</c:v>
                </c:pt>
                <c:pt idx="12">
                  <c:v>321.20000000000005</c:v>
                </c:pt>
                <c:pt idx="13">
                  <c:v>335.79999999999995</c:v>
                </c:pt>
                <c:pt idx="14">
                  <c:v>350.4</c:v>
                </c:pt>
                <c:pt idx="15">
                  <c:v>365</c:v>
                </c:pt>
                <c:pt idx="16">
                  <c:v>379.6</c:v>
                </c:pt>
                <c:pt idx="17">
                  <c:v>394.20000000000005</c:v>
                </c:pt>
                <c:pt idx="18" formatCode="General">
                  <c:v>408.79999999999995</c:v>
                </c:pt>
                <c:pt idx="19" formatCode="General">
                  <c:v>423.4</c:v>
                </c:pt>
                <c:pt idx="20" formatCode="0.0">
                  <c:v>438</c:v>
                </c:pt>
              </c:numCache>
            </c:numRef>
          </c:xVal>
          <c:yVal>
            <c:numRef>
              <c:f>'PL &amp; CF'!$E$332:$E$352</c:f>
              <c:numCache>
                <c:formatCode>#\ ##0.0;\(#\ ##0.0\)</c:formatCode>
                <c:ptCount val="21"/>
                <c:pt idx="0">
                  <c:v>-125.0750000000001</c:v>
                </c:pt>
                <c:pt idx="1">
                  <c:v>-110.47500000000008</c:v>
                </c:pt>
                <c:pt idx="2">
                  <c:v>-95.875000000000114</c:v>
                </c:pt>
                <c:pt idx="3">
                  <c:v>-81.275000000000091</c:v>
                </c:pt>
                <c:pt idx="4">
                  <c:v>-66.675000000000125</c:v>
                </c:pt>
                <c:pt idx="5">
                  <c:v>-52.075000000000102</c:v>
                </c:pt>
                <c:pt idx="6">
                  <c:v>-37.47500000000008</c:v>
                </c:pt>
                <c:pt idx="7">
                  <c:v>-22.875000000000114</c:v>
                </c:pt>
                <c:pt idx="8">
                  <c:v>-8.2750000000000909</c:v>
                </c:pt>
                <c:pt idx="9">
                  <c:v>6.3249999999998749</c:v>
                </c:pt>
                <c:pt idx="10">
                  <c:v>20.924999999999898</c:v>
                </c:pt>
                <c:pt idx="11">
                  <c:v>35.52499999999992</c:v>
                </c:pt>
                <c:pt idx="12">
                  <c:v>47.724999999999852</c:v>
                </c:pt>
                <c:pt idx="13">
                  <c:v>33.124999999999943</c:v>
                </c:pt>
                <c:pt idx="14">
                  <c:v>18.52499999999992</c:v>
                </c:pt>
                <c:pt idx="15">
                  <c:v>3.9249999999998977</c:v>
                </c:pt>
                <c:pt idx="16">
                  <c:v>-10.675000000000125</c:v>
                </c:pt>
                <c:pt idx="17">
                  <c:v>-25.275000000000148</c:v>
                </c:pt>
                <c:pt idx="18">
                  <c:v>-39.875000000000057</c:v>
                </c:pt>
                <c:pt idx="19">
                  <c:v>-54.47500000000008</c:v>
                </c:pt>
                <c:pt idx="20">
                  <c:v>-69.075000000000102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99-2642-8BD4-D1BE96725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8752895"/>
        <c:axId val="1918751103"/>
      </c:scatterChart>
      <c:valAx>
        <c:axId val="1918752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;\(#\ ##0.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RU"/>
          </a:p>
        </c:txPr>
        <c:crossAx val="1918751103"/>
        <c:crosses val="autoZero"/>
        <c:crossBetween val="midCat"/>
      </c:valAx>
      <c:valAx>
        <c:axId val="1918751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;\(#\ ##0.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RU"/>
          </a:p>
        </c:txPr>
        <c:crossAx val="19187528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'PL &amp; CF'!$C$371:$C$391</c:f>
              <c:numCache>
                <c:formatCode>#\ ##0.0;\(#\ ##0.0\)</c:formatCode>
                <c:ptCount val="21"/>
                <c:pt idx="0">
                  <c:v>146</c:v>
                </c:pt>
                <c:pt idx="1">
                  <c:v>160.60000000000002</c:v>
                </c:pt>
                <c:pt idx="2">
                  <c:v>175.2</c:v>
                </c:pt>
                <c:pt idx="3">
                  <c:v>189.8</c:v>
                </c:pt>
                <c:pt idx="4">
                  <c:v>204.39999999999998</c:v>
                </c:pt>
                <c:pt idx="5">
                  <c:v>219</c:v>
                </c:pt>
                <c:pt idx="6">
                  <c:v>233.60000000000002</c:v>
                </c:pt>
                <c:pt idx="7">
                  <c:v>248.2</c:v>
                </c:pt>
                <c:pt idx="8">
                  <c:v>262.8</c:v>
                </c:pt>
                <c:pt idx="9">
                  <c:v>277.39999999999998</c:v>
                </c:pt>
                <c:pt idx="10">
                  <c:v>292</c:v>
                </c:pt>
                <c:pt idx="11">
                  <c:v>306.60000000000002</c:v>
                </c:pt>
                <c:pt idx="12">
                  <c:v>321.20000000000005</c:v>
                </c:pt>
                <c:pt idx="13">
                  <c:v>335.79999999999995</c:v>
                </c:pt>
                <c:pt idx="14">
                  <c:v>350.4</c:v>
                </c:pt>
                <c:pt idx="15">
                  <c:v>365</c:v>
                </c:pt>
                <c:pt idx="16">
                  <c:v>379.6</c:v>
                </c:pt>
                <c:pt idx="17">
                  <c:v>394.20000000000005</c:v>
                </c:pt>
                <c:pt idx="18" formatCode="General">
                  <c:v>408.79999999999995</c:v>
                </c:pt>
                <c:pt idx="19" formatCode="General">
                  <c:v>423.4</c:v>
                </c:pt>
                <c:pt idx="20" formatCode="0.0">
                  <c:v>438</c:v>
                </c:pt>
              </c:numCache>
            </c:numRef>
          </c:xVal>
          <c:yVal>
            <c:numRef>
              <c:f>'PL &amp; CF'!$E$371:$E$391</c:f>
              <c:numCache>
                <c:formatCode>#\ ##0.0;\(#\ ##0.0\)</c:formatCode>
                <c:ptCount val="21"/>
                <c:pt idx="0">
                  <c:v>-8.3249999999999993</c:v>
                </c:pt>
                <c:pt idx="1">
                  <c:v>-8.3249999999999993</c:v>
                </c:pt>
                <c:pt idx="2">
                  <c:v>-8.3249999999999993</c:v>
                </c:pt>
                <c:pt idx="3">
                  <c:v>-8.3249999999999993</c:v>
                </c:pt>
                <c:pt idx="4">
                  <c:v>-8.3249999999999993</c:v>
                </c:pt>
                <c:pt idx="5">
                  <c:v>-8.3249999999999993</c:v>
                </c:pt>
                <c:pt idx="6">
                  <c:v>-8.3249999999999993</c:v>
                </c:pt>
                <c:pt idx="7">
                  <c:v>-8.3249999999999993</c:v>
                </c:pt>
                <c:pt idx="8">
                  <c:v>-8.3249999999999993</c:v>
                </c:pt>
                <c:pt idx="9">
                  <c:v>-8.3249999999999993</c:v>
                </c:pt>
                <c:pt idx="10">
                  <c:v>-6.3249999999999993</c:v>
                </c:pt>
                <c:pt idx="11">
                  <c:v>8.2750000000000234</c:v>
                </c:pt>
                <c:pt idx="12">
                  <c:v>21.675000000000001</c:v>
                </c:pt>
                <c:pt idx="13">
                  <c:v>21.675000000000001</c:v>
                </c:pt>
                <c:pt idx="14">
                  <c:v>21.675000000000001</c:v>
                </c:pt>
                <c:pt idx="15">
                  <c:v>21.675000000000001</c:v>
                </c:pt>
                <c:pt idx="16">
                  <c:v>21.675000000000001</c:v>
                </c:pt>
                <c:pt idx="17">
                  <c:v>21.675000000000001</c:v>
                </c:pt>
                <c:pt idx="18">
                  <c:v>21.675000000000001</c:v>
                </c:pt>
                <c:pt idx="19">
                  <c:v>21.675000000000001</c:v>
                </c:pt>
                <c:pt idx="20">
                  <c:v>21.675000000000001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BB-BF4F-AB6A-DC9FECB83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8752895"/>
        <c:axId val="1918751103"/>
      </c:scatterChart>
      <c:valAx>
        <c:axId val="1918752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;\(#\ ##0.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RU"/>
          </a:p>
        </c:txPr>
        <c:crossAx val="1918751103"/>
        <c:crosses val="autoZero"/>
        <c:crossBetween val="midCat"/>
      </c:valAx>
      <c:valAx>
        <c:axId val="1918751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;\(#\ ##0.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RU"/>
          </a:p>
        </c:txPr>
        <c:crossAx val="19187528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'PL &amp; CF'!$C$410:$C$430</c:f>
              <c:numCache>
                <c:formatCode>#\ ##0.0;\(#\ ##0.0\)</c:formatCode>
                <c:ptCount val="21"/>
                <c:pt idx="0">
                  <c:v>146</c:v>
                </c:pt>
                <c:pt idx="1">
                  <c:v>160.60000000000002</c:v>
                </c:pt>
                <c:pt idx="2">
                  <c:v>175.2</c:v>
                </c:pt>
                <c:pt idx="3">
                  <c:v>189.8</c:v>
                </c:pt>
                <c:pt idx="4">
                  <c:v>204.39999999999998</c:v>
                </c:pt>
                <c:pt idx="5">
                  <c:v>219</c:v>
                </c:pt>
                <c:pt idx="6">
                  <c:v>233.60000000000002</c:v>
                </c:pt>
                <c:pt idx="7">
                  <c:v>248.2</c:v>
                </c:pt>
                <c:pt idx="8">
                  <c:v>262.8</c:v>
                </c:pt>
                <c:pt idx="9">
                  <c:v>277.39999999999998</c:v>
                </c:pt>
                <c:pt idx="10">
                  <c:v>292</c:v>
                </c:pt>
                <c:pt idx="11">
                  <c:v>306.60000000000002</c:v>
                </c:pt>
                <c:pt idx="12">
                  <c:v>321.20000000000005</c:v>
                </c:pt>
                <c:pt idx="13">
                  <c:v>335.79999999999995</c:v>
                </c:pt>
                <c:pt idx="14">
                  <c:v>350.4</c:v>
                </c:pt>
                <c:pt idx="15">
                  <c:v>365</c:v>
                </c:pt>
                <c:pt idx="16">
                  <c:v>379.6</c:v>
                </c:pt>
                <c:pt idx="17">
                  <c:v>394.20000000000005</c:v>
                </c:pt>
                <c:pt idx="18" formatCode="General">
                  <c:v>408.79999999999995</c:v>
                </c:pt>
                <c:pt idx="19" formatCode="General">
                  <c:v>423.4</c:v>
                </c:pt>
                <c:pt idx="20" formatCode="0.0">
                  <c:v>438</c:v>
                </c:pt>
              </c:numCache>
            </c:numRef>
          </c:xVal>
          <c:yVal>
            <c:numRef>
              <c:f>'PL &amp; CF'!$E$410:$E$430</c:f>
              <c:numCache>
                <c:formatCode>#\ ##0.0;\(#\ ##0.0\)</c:formatCode>
                <c:ptCount val="21"/>
                <c:pt idx="0">
                  <c:v>-21.15</c:v>
                </c:pt>
                <c:pt idx="1">
                  <c:v>-21.15</c:v>
                </c:pt>
                <c:pt idx="2">
                  <c:v>-21.15</c:v>
                </c:pt>
                <c:pt idx="3">
                  <c:v>-21.15</c:v>
                </c:pt>
                <c:pt idx="4">
                  <c:v>-21.15</c:v>
                </c:pt>
                <c:pt idx="5">
                  <c:v>-21.15</c:v>
                </c:pt>
                <c:pt idx="6">
                  <c:v>-21.15</c:v>
                </c:pt>
                <c:pt idx="7">
                  <c:v>-21.15</c:v>
                </c:pt>
                <c:pt idx="8">
                  <c:v>-21.15</c:v>
                </c:pt>
                <c:pt idx="9">
                  <c:v>-21.15</c:v>
                </c:pt>
                <c:pt idx="10">
                  <c:v>-19.149999999999999</c:v>
                </c:pt>
                <c:pt idx="11">
                  <c:v>-4.5499999999999758</c:v>
                </c:pt>
                <c:pt idx="12">
                  <c:v>10.050000000000047</c:v>
                </c:pt>
                <c:pt idx="13">
                  <c:v>24.649999999999956</c:v>
                </c:pt>
                <c:pt idx="14">
                  <c:v>39.249999999999979</c:v>
                </c:pt>
                <c:pt idx="15">
                  <c:v>53.85</c:v>
                </c:pt>
                <c:pt idx="16">
                  <c:v>68.450000000000017</c:v>
                </c:pt>
                <c:pt idx="17">
                  <c:v>83.05000000000004</c:v>
                </c:pt>
                <c:pt idx="18">
                  <c:v>97.649999999999949</c:v>
                </c:pt>
                <c:pt idx="19">
                  <c:v>112.24999999999997</c:v>
                </c:pt>
                <c:pt idx="20">
                  <c:v>126.85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5F-7E49-B364-9964C4C08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8752895"/>
        <c:axId val="1918751103"/>
      </c:scatterChart>
      <c:valAx>
        <c:axId val="1918752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;\(#\ ##0.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RU"/>
          </a:p>
        </c:txPr>
        <c:crossAx val="1918751103"/>
        <c:crosses val="autoZero"/>
        <c:crossBetween val="midCat"/>
      </c:valAx>
      <c:valAx>
        <c:axId val="1918751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;\(#\ ##0.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RU"/>
          </a:p>
        </c:txPr>
        <c:crossAx val="19187528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'PL &amp; CF'!$C$451:$C$471</c:f>
              <c:numCache>
                <c:formatCode>#\ ##0.0;\(#\ ##0.0\)</c:formatCode>
                <c:ptCount val="21"/>
                <c:pt idx="0">
                  <c:v>146</c:v>
                </c:pt>
                <c:pt idx="1">
                  <c:v>160.60000000000002</c:v>
                </c:pt>
                <c:pt idx="2">
                  <c:v>175.2</c:v>
                </c:pt>
                <c:pt idx="3">
                  <c:v>189.8</c:v>
                </c:pt>
                <c:pt idx="4">
                  <c:v>204.39999999999998</c:v>
                </c:pt>
                <c:pt idx="5">
                  <c:v>219</c:v>
                </c:pt>
                <c:pt idx="6">
                  <c:v>233.60000000000002</c:v>
                </c:pt>
                <c:pt idx="7">
                  <c:v>248.2</c:v>
                </c:pt>
                <c:pt idx="8">
                  <c:v>262.8</c:v>
                </c:pt>
                <c:pt idx="9">
                  <c:v>277.39999999999998</c:v>
                </c:pt>
                <c:pt idx="10">
                  <c:v>292</c:v>
                </c:pt>
                <c:pt idx="11">
                  <c:v>306.60000000000002</c:v>
                </c:pt>
                <c:pt idx="12">
                  <c:v>321.20000000000005</c:v>
                </c:pt>
                <c:pt idx="13">
                  <c:v>335.79999999999995</c:v>
                </c:pt>
                <c:pt idx="14">
                  <c:v>350.4</c:v>
                </c:pt>
                <c:pt idx="15">
                  <c:v>365</c:v>
                </c:pt>
                <c:pt idx="16">
                  <c:v>379.6</c:v>
                </c:pt>
                <c:pt idx="17">
                  <c:v>394.20000000000005</c:v>
                </c:pt>
                <c:pt idx="18" formatCode="General">
                  <c:v>408.79999999999995</c:v>
                </c:pt>
                <c:pt idx="19" formatCode="General">
                  <c:v>423.4</c:v>
                </c:pt>
                <c:pt idx="20" formatCode="0.0">
                  <c:v>438</c:v>
                </c:pt>
              </c:numCache>
            </c:numRef>
          </c:xVal>
          <c:yVal>
            <c:numRef>
              <c:f>'PL &amp; CF'!$E$451:$E$471</c:f>
              <c:numCache>
                <c:formatCode>#\ ##0.0;\(#\ ##0.0\)</c:formatCode>
                <c:ptCount val="21"/>
                <c:pt idx="0">
                  <c:v>-120.02500000000001</c:v>
                </c:pt>
                <c:pt idx="1">
                  <c:v>-105.42499999999998</c:v>
                </c:pt>
                <c:pt idx="2">
                  <c:v>-90.825000000000017</c:v>
                </c:pt>
                <c:pt idx="3">
                  <c:v>-76.224999999999994</c:v>
                </c:pt>
                <c:pt idx="4">
                  <c:v>-61.625000000000021</c:v>
                </c:pt>
                <c:pt idx="5">
                  <c:v>-47.024999999999999</c:v>
                </c:pt>
                <c:pt idx="6">
                  <c:v>-32.424999999999976</c:v>
                </c:pt>
                <c:pt idx="7">
                  <c:v>-17.82500000000001</c:v>
                </c:pt>
                <c:pt idx="8">
                  <c:v>-3.2249999999999872</c:v>
                </c:pt>
                <c:pt idx="9">
                  <c:v>11.374999999999979</c:v>
                </c:pt>
                <c:pt idx="10">
                  <c:v>23.975000000000001</c:v>
                </c:pt>
                <c:pt idx="11">
                  <c:v>23.975000000000001</c:v>
                </c:pt>
                <c:pt idx="12">
                  <c:v>23.975000000000001</c:v>
                </c:pt>
                <c:pt idx="13">
                  <c:v>23.975000000000001</c:v>
                </c:pt>
                <c:pt idx="14">
                  <c:v>23.975000000000001</c:v>
                </c:pt>
                <c:pt idx="15">
                  <c:v>23.975000000000001</c:v>
                </c:pt>
                <c:pt idx="16">
                  <c:v>23.975000000000001</c:v>
                </c:pt>
                <c:pt idx="17">
                  <c:v>23.975000000000001</c:v>
                </c:pt>
                <c:pt idx="18">
                  <c:v>23.975000000000001</c:v>
                </c:pt>
                <c:pt idx="19">
                  <c:v>23.975000000000001</c:v>
                </c:pt>
                <c:pt idx="20">
                  <c:v>23.975000000000001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1A-8C45-AEAA-03284F469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8752895"/>
        <c:axId val="1918751103"/>
      </c:scatterChart>
      <c:valAx>
        <c:axId val="1918752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;\(#\ ##0.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RU"/>
          </a:p>
        </c:txPr>
        <c:crossAx val="1918751103"/>
        <c:crosses val="autoZero"/>
        <c:crossBetween val="midCat"/>
      </c:valAx>
      <c:valAx>
        <c:axId val="1918751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;\(#\ ##0.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RU"/>
          </a:p>
        </c:txPr>
        <c:crossAx val="19187528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13" Type="http://schemas.openxmlformats.org/officeDocument/2006/relationships/image" Target="../media/image7.png"/><Relationship Id="rId18" Type="http://schemas.openxmlformats.org/officeDocument/2006/relationships/chart" Target="../charts/chart9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openxmlformats.org/officeDocument/2006/relationships/chart" Target="../charts/chart6.xml"/><Relationship Id="rId17" Type="http://schemas.openxmlformats.org/officeDocument/2006/relationships/image" Target="../media/image9.png"/><Relationship Id="rId2" Type="http://schemas.openxmlformats.org/officeDocument/2006/relationships/chart" Target="../charts/chart1.xml"/><Relationship Id="rId16" Type="http://schemas.openxmlformats.org/officeDocument/2006/relationships/chart" Target="../charts/chart8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image" Target="../media/image6.png"/><Relationship Id="rId5" Type="http://schemas.openxmlformats.org/officeDocument/2006/relationships/image" Target="../media/image3.png"/><Relationship Id="rId15" Type="http://schemas.openxmlformats.org/officeDocument/2006/relationships/image" Target="../media/image8.png"/><Relationship Id="rId10" Type="http://schemas.openxmlformats.org/officeDocument/2006/relationships/chart" Target="../charts/chart5.xml"/><Relationship Id="rId4" Type="http://schemas.openxmlformats.org/officeDocument/2006/relationships/chart" Target="../charts/chart2.xml"/><Relationship Id="rId9" Type="http://schemas.openxmlformats.org/officeDocument/2006/relationships/image" Target="../media/image5.png"/><Relationship Id="rId1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503766</xdr:colOff>
      <xdr:row>112</xdr:row>
      <xdr:rowOff>118532</xdr:rowOff>
    </xdr:from>
    <xdr:to>
      <xdr:col>11</xdr:col>
      <xdr:colOff>1171223</xdr:colOff>
      <xdr:row>116</xdr:row>
      <xdr:rowOff>28222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1FBD052-0BF5-52A2-3FC1-4267AF19AFA8}"/>
            </a:ext>
          </a:extLst>
        </xdr:cNvPr>
        <xdr:cNvSpPr txBox="1"/>
      </xdr:nvSpPr>
      <xdr:spPr>
        <a:xfrm>
          <a:off x="4892322" y="21736754"/>
          <a:ext cx="6608234" cy="6434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50" b="1" i="0">
              <a:latin typeface="Montserrat Light" pitchFamily="2" charset="77"/>
            </a:rPr>
            <a:t>Max loss</a:t>
          </a:r>
          <a:r>
            <a:rPr lang="en-GB" sz="1050" b="1" i="0" baseline="0">
              <a:latin typeface="Montserrat Light" pitchFamily="2" charset="77"/>
            </a:rPr>
            <a:t> = Net premium</a:t>
          </a:r>
        </a:p>
        <a:p>
          <a:r>
            <a:rPr lang="en-GB" sz="1050" b="1" i="0" baseline="0">
              <a:latin typeface="Montserrat Light" pitchFamily="2" charset="77"/>
            </a:rPr>
            <a:t>B = X_low + Net premium</a:t>
          </a:r>
          <a:br>
            <a:rPr lang="en-GB" sz="1050" b="1" i="0" baseline="0">
              <a:latin typeface="Montserrat Light" pitchFamily="2" charset="77"/>
            </a:rPr>
          </a:br>
          <a:r>
            <a:rPr lang="en-GB" sz="1050" b="1" i="0" baseline="0">
              <a:latin typeface="Montserrat Light" pitchFamily="2" charset="77"/>
            </a:rPr>
            <a:t>Max profit = X_high - X_low - Net premium</a:t>
          </a:r>
        </a:p>
      </xdr:txBody>
    </xdr:sp>
    <xdr:clientData/>
  </xdr:twoCellAnchor>
  <xdr:twoCellAnchor>
    <xdr:from>
      <xdr:col>4</xdr:col>
      <xdr:colOff>254000</xdr:colOff>
      <xdr:row>147</xdr:row>
      <xdr:rowOff>38100</xdr:rowOff>
    </xdr:from>
    <xdr:to>
      <xdr:col>9</xdr:col>
      <xdr:colOff>635000</xdr:colOff>
      <xdr:row>152</xdr:row>
      <xdr:rowOff>165100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1C97342-1197-5B48-A313-093F607B9E58}"/>
            </a:ext>
          </a:extLst>
        </xdr:cNvPr>
        <xdr:cNvSpPr txBox="1"/>
      </xdr:nvSpPr>
      <xdr:spPr>
        <a:xfrm>
          <a:off x="3848100" y="21780500"/>
          <a:ext cx="4673600" cy="10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0" i="0">
              <a:latin typeface="Montserrat Medium" pitchFamily="2" charset="77"/>
            </a:rPr>
            <a:t>Bear Call Spread</a:t>
          </a:r>
        </a:p>
        <a:p>
          <a:endParaRPr lang="en-GB" sz="1100" b="1" i="0">
            <a:latin typeface="Montserrat Light" pitchFamily="2" charset="77"/>
          </a:endParaRPr>
        </a:p>
        <a:p>
          <a:r>
            <a:rPr lang="en-GB" sz="1100" b="1" i="0">
              <a:latin typeface="Montserrat Light" pitchFamily="2" charset="77"/>
            </a:rPr>
            <a:t>Max profit = Net premium</a:t>
          </a:r>
        </a:p>
        <a:p>
          <a:r>
            <a:rPr lang="en-GB" sz="1100" b="1" i="0" baseline="0">
              <a:latin typeface="Montserrat Light" pitchFamily="2" charset="77"/>
            </a:rPr>
            <a:t>B = X_low + Net premium</a:t>
          </a:r>
        </a:p>
        <a:p>
          <a:r>
            <a:rPr lang="en-GB" sz="1100" b="1" i="0" baseline="0">
              <a:latin typeface="Montserrat Light" pitchFamily="2" charset="77"/>
            </a:rPr>
            <a:t>Max loss = X_high - X_low - Net premium</a:t>
          </a:r>
        </a:p>
      </xdr:txBody>
    </xdr:sp>
    <xdr:clientData/>
  </xdr:twoCellAnchor>
  <xdr:twoCellAnchor>
    <xdr:from>
      <xdr:col>4</xdr:col>
      <xdr:colOff>190500</xdr:colOff>
      <xdr:row>233</xdr:row>
      <xdr:rowOff>101600</xdr:rowOff>
    </xdr:from>
    <xdr:to>
      <xdr:col>11</xdr:col>
      <xdr:colOff>38100</xdr:colOff>
      <xdr:row>239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D9C11D6-5F1F-194F-9311-05EF8B33FB87}"/>
            </a:ext>
          </a:extLst>
        </xdr:cNvPr>
        <xdr:cNvSpPr txBox="1"/>
      </xdr:nvSpPr>
      <xdr:spPr>
        <a:xfrm>
          <a:off x="3784600" y="37134800"/>
          <a:ext cx="4660900" cy="965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0" i="0">
              <a:latin typeface="Montserrat Medium" pitchFamily="2" charset="77"/>
            </a:rPr>
            <a:t>Bear Put Spread</a:t>
          </a:r>
        </a:p>
        <a:p>
          <a:endParaRPr lang="en-GB" sz="1100" b="1" i="0">
            <a:latin typeface="Montserrat Light" pitchFamily="2" charset="77"/>
          </a:endParaRPr>
        </a:p>
        <a:p>
          <a:r>
            <a:rPr lang="en-GB" sz="1100" b="1" i="0">
              <a:latin typeface="Montserrat Light" pitchFamily="2" charset="77"/>
            </a:rPr>
            <a:t>Max</a:t>
          </a:r>
          <a:r>
            <a:rPr lang="en-GB" sz="1100" b="1" i="0" baseline="0">
              <a:latin typeface="Montserrat Light" pitchFamily="2" charset="77"/>
            </a:rPr>
            <a:t> loss = Net premium</a:t>
          </a:r>
        </a:p>
        <a:p>
          <a:r>
            <a:rPr lang="en-GB" sz="1100" b="1" i="0" baseline="0">
              <a:latin typeface="Montserrat Light" pitchFamily="2" charset="77"/>
            </a:rPr>
            <a:t>B = X_low - Net premium</a:t>
          </a:r>
        </a:p>
        <a:p>
          <a:r>
            <a:rPr lang="en-GB" sz="1100" b="1" i="0" baseline="0">
              <a:latin typeface="Montserrat Light" pitchFamily="2" charset="77"/>
            </a:rPr>
            <a:t>Max profit = X_high - X_low - net premium</a:t>
          </a:r>
          <a:endParaRPr lang="en-GB" sz="1100" b="1" i="0">
            <a:latin typeface="Montserrat Light" pitchFamily="2" charset="77"/>
          </a:endParaRPr>
        </a:p>
      </xdr:txBody>
    </xdr:sp>
    <xdr:clientData/>
  </xdr:twoCellAnchor>
  <xdr:twoCellAnchor>
    <xdr:from>
      <xdr:col>3</xdr:col>
      <xdr:colOff>889000</xdr:colOff>
      <xdr:row>191</xdr:row>
      <xdr:rowOff>88900</xdr:rowOff>
    </xdr:from>
    <xdr:to>
      <xdr:col>8</xdr:col>
      <xdr:colOff>482600</xdr:colOff>
      <xdr:row>197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F3C066B-1EE5-8145-A707-C4FFD528D439}"/>
            </a:ext>
          </a:extLst>
        </xdr:cNvPr>
        <xdr:cNvSpPr txBox="1"/>
      </xdr:nvSpPr>
      <xdr:spPr>
        <a:xfrm>
          <a:off x="3492500" y="29857700"/>
          <a:ext cx="4140200" cy="977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0" i="0">
              <a:latin typeface="Montserrat Medium" pitchFamily="2" charset="77"/>
            </a:rPr>
            <a:t>Bull Put Spread</a:t>
          </a:r>
        </a:p>
        <a:p>
          <a:endParaRPr lang="en-GB" sz="1100" b="1" i="0">
            <a:latin typeface="Montserrat Light" pitchFamily="2" charset="77"/>
          </a:endParaRPr>
        </a:p>
        <a:p>
          <a:r>
            <a:rPr lang="en-GB" sz="1100" b="1" i="0">
              <a:latin typeface="Montserrat Light" pitchFamily="2" charset="77"/>
            </a:rPr>
            <a:t>Max profit</a:t>
          </a:r>
          <a:r>
            <a:rPr lang="en-GB" sz="1100" b="1" i="0" baseline="0">
              <a:latin typeface="Montserrat Light" pitchFamily="2" charset="77"/>
            </a:rPr>
            <a:t> = Net premium</a:t>
          </a:r>
        </a:p>
        <a:p>
          <a:r>
            <a:rPr lang="en-GB" sz="1100" b="1" i="0" baseline="0">
              <a:latin typeface="Montserrat Light" pitchFamily="2" charset="77"/>
            </a:rPr>
            <a:t>B = X_high - Net premium</a:t>
          </a:r>
        </a:p>
        <a:p>
          <a:r>
            <a:rPr lang="en-GB" sz="1100" b="1" i="0" baseline="0">
              <a:latin typeface="Montserrat Light" pitchFamily="2" charset="77"/>
            </a:rPr>
            <a:t>Max loss = X_high - X_low - Net premium</a:t>
          </a:r>
          <a:endParaRPr lang="en-GB" sz="1100" b="1" i="0">
            <a:latin typeface="Montserrat Light" pitchFamily="2" charset="77"/>
          </a:endParaRPr>
        </a:p>
      </xdr:txBody>
    </xdr:sp>
    <xdr:clientData/>
  </xdr:twoCellAnchor>
  <xdr:twoCellAnchor editAs="oneCell">
    <xdr:from>
      <xdr:col>1</xdr:col>
      <xdr:colOff>80433</xdr:colOff>
      <xdr:row>112</xdr:row>
      <xdr:rowOff>127000</xdr:rowOff>
    </xdr:from>
    <xdr:to>
      <xdr:col>5</xdr:col>
      <xdr:colOff>335809</xdr:colOff>
      <xdr:row>114</xdr:row>
      <xdr:rowOff>141111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B4E6CB3-185F-B54B-5CC4-DDB80AF270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8378"/>
        <a:stretch/>
      </xdr:blipFill>
      <xdr:spPr>
        <a:xfrm>
          <a:off x="362655" y="21745222"/>
          <a:ext cx="4361710" cy="381000"/>
        </a:xfrm>
        <a:prstGeom prst="rect">
          <a:avLst/>
        </a:prstGeom>
      </xdr:spPr>
    </xdr:pic>
    <xdr:clientData/>
  </xdr:twoCellAnchor>
  <xdr:twoCellAnchor>
    <xdr:from>
      <xdr:col>5</xdr:col>
      <xdr:colOff>112888</xdr:colOff>
      <xdr:row>117</xdr:row>
      <xdr:rowOff>14112</xdr:rowOff>
    </xdr:from>
    <xdr:to>
      <xdr:col>11</xdr:col>
      <xdr:colOff>1143000</xdr:colOff>
      <xdr:row>138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F419B30-6FE0-2E12-07FD-ED4CCE99D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279400</xdr:colOff>
      <xdr:row>153</xdr:row>
      <xdr:rowOff>50800</xdr:rowOff>
    </xdr:from>
    <xdr:to>
      <xdr:col>9</xdr:col>
      <xdr:colOff>673100</xdr:colOff>
      <xdr:row>158</xdr:row>
      <xdr:rowOff>127000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C16D663-28B2-815C-F0CE-1FD074470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73500" y="22860000"/>
          <a:ext cx="4673600" cy="965200"/>
        </a:xfrm>
        <a:prstGeom prst="rect">
          <a:avLst/>
        </a:prstGeom>
      </xdr:spPr>
    </xdr:pic>
    <xdr:clientData/>
  </xdr:twoCellAnchor>
  <xdr:twoCellAnchor>
    <xdr:from>
      <xdr:col>7</xdr:col>
      <xdr:colOff>711200</xdr:colOff>
      <xdr:row>159</xdr:row>
      <xdr:rowOff>63500</xdr:rowOff>
    </xdr:from>
    <xdr:to>
      <xdr:col>13</xdr:col>
      <xdr:colOff>393700</xdr:colOff>
      <xdr:row>181</xdr:row>
      <xdr:rowOff>38100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8927318-9EF4-3548-923C-EFC75BC44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876300</xdr:colOff>
      <xdr:row>197</xdr:row>
      <xdr:rowOff>152400</xdr:rowOff>
    </xdr:from>
    <xdr:to>
      <xdr:col>10</xdr:col>
      <xdr:colOff>241300</xdr:colOff>
      <xdr:row>201</xdr:row>
      <xdr:rowOff>48759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5BB95B5-42BA-57D1-4B69-D69FDF04EC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44269"/>
        <a:stretch/>
      </xdr:blipFill>
      <xdr:spPr>
        <a:xfrm>
          <a:off x="3390900" y="30784800"/>
          <a:ext cx="5549900" cy="607559"/>
        </a:xfrm>
        <a:prstGeom prst="rect">
          <a:avLst/>
        </a:prstGeom>
      </xdr:spPr>
    </xdr:pic>
    <xdr:clientData/>
  </xdr:twoCellAnchor>
  <xdr:twoCellAnchor>
    <xdr:from>
      <xdr:col>7</xdr:col>
      <xdr:colOff>736600</xdr:colOff>
      <xdr:row>202</xdr:row>
      <xdr:rowOff>63500</xdr:rowOff>
    </xdr:from>
    <xdr:to>
      <xdr:col>13</xdr:col>
      <xdr:colOff>419100</xdr:colOff>
      <xdr:row>224</xdr:row>
      <xdr:rowOff>38100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E2CA8AF0-8C7C-E545-9120-70874F883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4</xdr:col>
      <xdr:colOff>152400</xdr:colOff>
      <xdr:row>239</xdr:row>
      <xdr:rowOff>139700</xdr:rowOff>
    </xdr:from>
    <xdr:to>
      <xdr:col>7</xdr:col>
      <xdr:colOff>736600</xdr:colOff>
      <xdr:row>242</xdr:row>
      <xdr:rowOff>101599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5E81395-9CA5-31DF-F724-100F4693F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746500" y="38239700"/>
          <a:ext cx="3352800" cy="495300"/>
        </a:xfrm>
        <a:prstGeom prst="rect">
          <a:avLst/>
        </a:prstGeom>
      </xdr:spPr>
    </xdr:pic>
    <xdr:clientData/>
  </xdr:twoCellAnchor>
  <xdr:twoCellAnchor>
    <xdr:from>
      <xdr:col>7</xdr:col>
      <xdr:colOff>1066800</xdr:colOff>
      <xdr:row>246</xdr:row>
      <xdr:rowOff>88900</xdr:rowOff>
    </xdr:from>
    <xdr:to>
      <xdr:col>13</xdr:col>
      <xdr:colOff>749300</xdr:colOff>
      <xdr:row>268</xdr:row>
      <xdr:rowOff>63500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78BC8EAA-9F7C-4145-800C-73D08810B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7</xdr:col>
      <xdr:colOff>723900</xdr:colOff>
      <xdr:row>285</xdr:row>
      <xdr:rowOff>152400</xdr:rowOff>
    </xdr:from>
    <xdr:to>
      <xdr:col>11</xdr:col>
      <xdr:colOff>292100</xdr:colOff>
      <xdr:row>288</xdr:row>
      <xdr:rowOff>126999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BC4AB33-0A6F-A5AF-1702-55F6F5612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118100" y="47040800"/>
          <a:ext cx="3530600" cy="508000"/>
        </a:xfrm>
        <a:prstGeom prst="rect">
          <a:avLst/>
        </a:prstGeom>
      </xdr:spPr>
    </xdr:pic>
    <xdr:clientData/>
  </xdr:twoCellAnchor>
  <xdr:twoCellAnchor>
    <xdr:from>
      <xdr:col>7</xdr:col>
      <xdr:colOff>749300</xdr:colOff>
      <xdr:row>289</xdr:row>
      <xdr:rowOff>12700</xdr:rowOff>
    </xdr:from>
    <xdr:to>
      <xdr:col>13</xdr:col>
      <xdr:colOff>431800</xdr:colOff>
      <xdr:row>310</xdr:row>
      <xdr:rowOff>165100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FAC933C7-9E41-C243-9B86-B80EBC4D0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749300</xdr:colOff>
      <xdr:row>279</xdr:row>
      <xdr:rowOff>165100</xdr:rowOff>
    </xdr:from>
    <xdr:to>
      <xdr:col>12</xdr:col>
      <xdr:colOff>215900</xdr:colOff>
      <xdr:row>285</xdr:row>
      <xdr:rowOff>63500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5C3BA067-F721-A744-86E1-71B966DCD9DE}"/>
            </a:ext>
          </a:extLst>
        </xdr:cNvPr>
        <xdr:cNvSpPr txBox="1"/>
      </xdr:nvSpPr>
      <xdr:spPr>
        <a:xfrm>
          <a:off x="5143500" y="45986700"/>
          <a:ext cx="4660900" cy="965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0" i="0">
              <a:latin typeface="Montserrat Medium" pitchFamily="2" charset="77"/>
            </a:rPr>
            <a:t>Long Straddle</a:t>
          </a:r>
        </a:p>
        <a:p>
          <a:endParaRPr lang="en-GB" sz="1100" b="1" i="0">
            <a:latin typeface="Montserrat Light" pitchFamily="2" charset="77"/>
          </a:endParaRPr>
        </a:p>
        <a:p>
          <a:r>
            <a:rPr lang="en-GB" sz="1100" b="1" i="0">
              <a:latin typeface="Montserrat Light" pitchFamily="2" charset="77"/>
            </a:rPr>
            <a:t>Max</a:t>
          </a:r>
          <a:r>
            <a:rPr lang="en-GB" sz="1100" b="1" i="0" baseline="0">
              <a:latin typeface="Montserrat Light" pitchFamily="2" charset="77"/>
            </a:rPr>
            <a:t> loss = Net premium</a:t>
          </a:r>
        </a:p>
        <a:p>
          <a:r>
            <a:rPr lang="en-GB" sz="1100" b="1" i="0" baseline="0">
              <a:latin typeface="Montserrat Light" pitchFamily="2" charset="77"/>
            </a:rPr>
            <a:t>B = X - Net premium</a:t>
          </a:r>
        </a:p>
        <a:p>
          <a:r>
            <a:rPr lang="en-GB" sz="1100" b="1" i="0" baseline="0">
              <a:latin typeface="Montserrat Light" pitchFamily="2" charset="77"/>
            </a:rPr>
            <a:t>Max profit = Unlimited</a:t>
          </a:r>
          <a:endParaRPr lang="en-GB" sz="1100" b="1" i="0">
            <a:latin typeface="Montserrat Light" pitchFamily="2" charset="77"/>
          </a:endParaRPr>
        </a:p>
      </xdr:txBody>
    </xdr:sp>
    <xdr:clientData/>
  </xdr:twoCellAnchor>
  <xdr:twoCellAnchor>
    <xdr:from>
      <xdr:col>3</xdr:col>
      <xdr:colOff>736600</xdr:colOff>
      <xdr:row>320</xdr:row>
      <xdr:rowOff>12700</xdr:rowOff>
    </xdr:from>
    <xdr:to>
      <xdr:col>7</xdr:col>
      <xdr:colOff>1168400</xdr:colOff>
      <xdr:row>326</xdr:row>
      <xdr:rowOff>88900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2E206E0-F711-E543-BB30-73AAEC0F82C6}"/>
            </a:ext>
          </a:extLst>
        </xdr:cNvPr>
        <xdr:cNvSpPr txBox="1"/>
      </xdr:nvSpPr>
      <xdr:spPr>
        <a:xfrm>
          <a:off x="3340100" y="53327300"/>
          <a:ext cx="2222500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0" i="0">
              <a:latin typeface="Montserrat Medium" pitchFamily="2" charset="77"/>
            </a:rPr>
            <a:t>Short Straddle</a:t>
          </a:r>
        </a:p>
        <a:p>
          <a:endParaRPr lang="en-GB" sz="1100" b="1" i="0">
            <a:latin typeface="Montserrat Light" pitchFamily="2" charset="77"/>
          </a:endParaRPr>
        </a:p>
        <a:p>
          <a:r>
            <a:rPr lang="en-GB" sz="1100" b="1" i="0">
              <a:latin typeface="Montserrat Light" pitchFamily="2" charset="77"/>
            </a:rPr>
            <a:t>Max</a:t>
          </a:r>
          <a:r>
            <a:rPr lang="en-GB" sz="1100" b="1" i="0" baseline="0">
              <a:latin typeface="Montserrat Light" pitchFamily="2" charset="77"/>
            </a:rPr>
            <a:t> loss = Unlimited</a:t>
          </a:r>
        </a:p>
        <a:p>
          <a:r>
            <a:rPr lang="en-GB" sz="1100" b="1" i="0" baseline="0">
              <a:latin typeface="Montserrat Light" pitchFamily="2" charset="77"/>
            </a:rPr>
            <a:t>B_put = X - Net premium</a:t>
          </a:r>
        </a:p>
        <a:p>
          <a:r>
            <a:rPr lang="en-GB" sz="1100" b="1" i="0" baseline="0">
              <a:latin typeface="Montserrat Light" pitchFamily="2" charset="77"/>
            </a:rPr>
            <a:t>B_call</a:t>
          </a:r>
        </a:p>
        <a:p>
          <a:r>
            <a:rPr lang="en-GB" sz="1100" b="1" i="0" baseline="0">
              <a:latin typeface="Montserrat Light" pitchFamily="2" charset="77"/>
            </a:rPr>
            <a:t>Max profit = Net premiums</a:t>
          </a:r>
          <a:endParaRPr lang="en-GB" sz="1100" b="1" i="0">
            <a:latin typeface="Montserrat Light" pitchFamily="2" charset="77"/>
          </a:endParaRPr>
        </a:p>
      </xdr:txBody>
    </xdr:sp>
    <xdr:clientData/>
  </xdr:twoCellAnchor>
  <xdr:twoCellAnchor editAs="oneCell">
    <xdr:from>
      <xdr:col>7</xdr:col>
      <xdr:colOff>1244600</xdr:colOff>
      <xdr:row>320</xdr:row>
      <xdr:rowOff>38100</xdr:rowOff>
    </xdr:from>
    <xdr:to>
      <xdr:col>12</xdr:col>
      <xdr:colOff>76200</xdr:colOff>
      <xdr:row>324</xdr:row>
      <xdr:rowOff>25401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DBB93EF-93DD-B271-4D91-097FF3B1D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638800" y="53352700"/>
          <a:ext cx="4445000" cy="698500"/>
        </a:xfrm>
        <a:prstGeom prst="rect">
          <a:avLst/>
        </a:prstGeom>
      </xdr:spPr>
    </xdr:pic>
    <xdr:clientData/>
  </xdr:twoCellAnchor>
  <xdr:twoCellAnchor>
    <xdr:from>
      <xdr:col>7</xdr:col>
      <xdr:colOff>800100</xdr:colOff>
      <xdr:row>328</xdr:row>
      <xdr:rowOff>165100</xdr:rowOff>
    </xdr:from>
    <xdr:to>
      <xdr:col>13</xdr:col>
      <xdr:colOff>482600</xdr:colOff>
      <xdr:row>350</xdr:row>
      <xdr:rowOff>139700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991A3DC8-4C34-2247-A545-0BC11FB07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3</xdr:col>
      <xdr:colOff>838200</xdr:colOff>
      <xdr:row>365</xdr:row>
      <xdr:rowOff>101600</xdr:rowOff>
    </xdr:from>
    <xdr:to>
      <xdr:col>9</xdr:col>
      <xdr:colOff>736600</xdr:colOff>
      <xdr:row>368</xdr:row>
      <xdr:rowOff>12699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E726718-3723-B7EB-6BCE-583C6C9FC9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b="28571"/>
        <a:stretch/>
      </xdr:blipFill>
      <xdr:spPr>
        <a:xfrm>
          <a:off x="3441700" y="61620400"/>
          <a:ext cx="5168900" cy="444500"/>
        </a:xfrm>
        <a:prstGeom prst="rect">
          <a:avLst/>
        </a:prstGeom>
      </xdr:spPr>
    </xdr:pic>
    <xdr:clientData/>
  </xdr:twoCellAnchor>
  <xdr:twoCellAnchor>
    <xdr:from>
      <xdr:col>3</xdr:col>
      <xdr:colOff>850900</xdr:colOff>
      <xdr:row>360</xdr:row>
      <xdr:rowOff>139700</xdr:rowOff>
    </xdr:from>
    <xdr:to>
      <xdr:col>9</xdr:col>
      <xdr:colOff>431800</xdr:colOff>
      <xdr:row>365</xdr:row>
      <xdr:rowOff>76200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F20B0E9-AE5D-614D-B644-551BCD610AA8}"/>
            </a:ext>
          </a:extLst>
        </xdr:cNvPr>
        <xdr:cNvSpPr txBox="1"/>
      </xdr:nvSpPr>
      <xdr:spPr>
        <a:xfrm>
          <a:off x="3454400" y="60769500"/>
          <a:ext cx="3416300" cy="965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>
              <a:latin typeface="Montserrat Medium" pitchFamily="2" charset="77"/>
            </a:rPr>
            <a:t>Collar</a:t>
          </a:r>
          <a:endParaRPr lang="en-GB" sz="1100" b="0" i="0">
            <a:latin typeface="Montserrat Medium" pitchFamily="2" charset="77"/>
          </a:endParaRPr>
        </a:p>
        <a:p>
          <a:endParaRPr lang="en-GB" sz="1100" b="1" i="0">
            <a:latin typeface="Montserrat Light" pitchFamily="2" charset="77"/>
          </a:endParaRPr>
        </a:p>
        <a:p>
          <a:r>
            <a:rPr lang="en-GB" sz="1100" b="1" i="0">
              <a:latin typeface="Montserrat Light" pitchFamily="2" charset="77"/>
            </a:rPr>
            <a:t>Max</a:t>
          </a:r>
          <a:r>
            <a:rPr lang="en-GB" sz="1100" b="1" i="0" baseline="0">
              <a:latin typeface="Montserrat Light" pitchFamily="2" charset="77"/>
            </a:rPr>
            <a:t> loss = Initial stock price - K_put</a:t>
          </a:r>
        </a:p>
        <a:p>
          <a:r>
            <a:rPr lang="en-GB" sz="1100" b="1" i="0" baseline="0">
              <a:latin typeface="Montserrat Light" pitchFamily="2" charset="77"/>
            </a:rPr>
            <a:t>B = Initial Stock - Premium</a:t>
          </a:r>
        </a:p>
        <a:p>
          <a:r>
            <a:rPr lang="en-GB" sz="1100" b="1" i="0" baseline="0">
              <a:latin typeface="Montserrat Light" pitchFamily="2" charset="77"/>
            </a:rPr>
            <a:t>Max profit = K_call - Stock price + Premiums</a:t>
          </a:r>
          <a:endParaRPr lang="en-GB" sz="1100" b="1" i="0">
            <a:latin typeface="Montserrat Light" pitchFamily="2" charset="77"/>
          </a:endParaRPr>
        </a:p>
      </xdr:txBody>
    </xdr:sp>
    <xdr:clientData/>
  </xdr:twoCellAnchor>
  <xdr:twoCellAnchor>
    <xdr:from>
      <xdr:col>7</xdr:col>
      <xdr:colOff>330200</xdr:colOff>
      <xdr:row>369</xdr:row>
      <xdr:rowOff>127000</xdr:rowOff>
    </xdr:from>
    <xdr:to>
      <xdr:col>13</xdr:col>
      <xdr:colOff>457200</xdr:colOff>
      <xdr:row>391</xdr:row>
      <xdr:rowOff>101600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CA1797BA-74F3-5843-B1F8-9AC94FAC6B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127000</xdr:colOff>
      <xdr:row>399</xdr:row>
      <xdr:rowOff>38100</xdr:rowOff>
    </xdr:from>
    <xdr:to>
      <xdr:col>9</xdr:col>
      <xdr:colOff>698500</xdr:colOff>
      <xdr:row>404</xdr:row>
      <xdr:rowOff>114300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82B6EDB7-2129-EE44-89D3-F076536B1863}"/>
            </a:ext>
          </a:extLst>
        </xdr:cNvPr>
        <xdr:cNvSpPr txBox="1"/>
      </xdr:nvSpPr>
      <xdr:spPr>
        <a:xfrm>
          <a:off x="3721100" y="72136000"/>
          <a:ext cx="4851400" cy="965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>
              <a:latin typeface="Montserrat Medium" pitchFamily="2" charset="77"/>
            </a:rPr>
            <a:t>Protective</a:t>
          </a:r>
          <a:r>
            <a:rPr lang="en-US" sz="1100" b="0" i="0" baseline="0">
              <a:latin typeface="Montserrat Medium" pitchFamily="2" charset="77"/>
            </a:rPr>
            <a:t> put</a:t>
          </a:r>
          <a:endParaRPr lang="en-GB" sz="1100" b="0" i="0">
            <a:latin typeface="Montserrat Medium" pitchFamily="2" charset="77"/>
          </a:endParaRPr>
        </a:p>
        <a:p>
          <a:endParaRPr lang="en-GB" sz="1100" b="1" i="0">
            <a:latin typeface="Montserrat Light" pitchFamily="2" charset="77"/>
          </a:endParaRPr>
        </a:p>
        <a:p>
          <a:r>
            <a:rPr lang="en-GB" sz="1100" b="1" i="0">
              <a:latin typeface="Montserrat Light" pitchFamily="2" charset="77"/>
            </a:rPr>
            <a:t>Max</a:t>
          </a:r>
          <a:r>
            <a:rPr lang="en-GB" sz="1100" b="1" i="0" baseline="0">
              <a:latin typeface="Montserrat Light" pitchFamily="2" charset="77"/>
            </a:rPr>
            <a:t> loss = S - X+ put premium</a:t>
          </a:r>
        </a:p>
        <a:p>
          <a:r>
            <a:rPr lang="en-GB" sz="1100" b="1" i="0" baseline="0">
              <a:latin typeface="Montserrat Light" pitchFamily="2" charset="77"/>
            </a:rPr>
            <a:t>B = S + Put premium</a:t>
          </a:r>
        </a:p>
        <a:p>
          <a:r>
            <a:rPr lang="en-GB" sz="1100" b="1" i="0" baseline="0">
              <a:latin typeface="Montserrat Light" pitchFamily="2" charset="77"/>
            </a:rPr>
            <a:t>Max profit = unlimited</a:t>
          </a:r>
          <a:endParaRPr lang="en-GB" sz="1100" b="1" i="0">
            <a:latin typeface="Montserrat Light" pitchFamily="2" charset="77"/>
          </a:endParaRPr>
        </a:p>
      </xdr:txBody>
    </xdr:sp>
    <xdr:clientData/>
  </xdr:twoCellAnchor>
  <xdr:twoCellAnchor editAs="oneCell">
    <xdr:from>
      <xdr:col>9</xdr:col>
      <xdr:colOff>850900</xdr:colOff>
      <xdr:row>401</xdr:row>
      <xdr:rowOff>88900</xdr:rowOff>
    </xdr:from>
    <xdr:to>
      <xdr:col>12</xdr:col>
      <xdr:colOff>749300</xdr:colOff>
      <xdr:row>404</xdr:row>
      <xdr:rowOff>127001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3CE9424-CE8E-1C3F-2581-FC3E7C4C9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724900" y="72542400"/>
          <a:ext cx="3530600" cy="571500"/>
        </a:xfrm>
        <a:prstGeom prst="rect">
          <a:avLst/>
        </a:prstGeom>
      </xdr:spPr>
    </xdr:pic>
    <xdr:clientData/>
  </xdr:twoCellAnchor>
  <xdr:twoCellAnchor>
    <xdr:from>
      <xdr:col>6</xdr:col>
      <xdr:colOff>520700</xdr:colOff>
      <xdr:row>408</xdr:row>
      <xdr:rowOff>50800</xdr:rowOff>
    </xdr:from>
    <xdr:to>
      <xdr:col>12</xdr:col>
      <xdr:colOff>1104900</xdr:colOff>
      <xdr:row>430</xdr:row>
      <xdr:rowOff>25400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96239A41-B884-B644-9EA8-2E87864F61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76200</xdr:colOff>
      <xdr:row>437</xdr:row>
      <xdr:rowOff>165100</xdr:rowOff>
    </xdr:from>
    <xdr:to>
      <xdr:col>6</xdr:col>
      <xdr:colOff>1130300</xdr:colOff>
      <xdr:row>443</xdr:row>
      <xdr:rowOff>63500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1F85936E-D8FA-DD4F-ACC1-B21ED7A03572}"/>
            </a:ext>
          </a:extLst>
        </xdr:cNvPr>
        <xdr:cNvSpPr txBox="1"/>
      </xdr:nvSpPr>
      <xdr:spPr>
        <a:xfrm>
          <a:off x="3670300" y="79222600"/>
          <a:ext cx="2654300" cy="965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>
              <a:latin typeface="Montserrat Medium" pitchFamily="2" charset="77"/>
            </a:rPr>
            <a:t>Covered</a:t>
          </a:r>
          <a:r>
            <a:rPr lang="en-US" sz="1100" b="0" i="0" baseline="0">
              <a:latin typeface="Montserrat Medium" pitchFamily="2" charset="77"/>
            </a:rPr>
            <a:t> call</a:t>
          </a:r>
          <a:endParaRPr lang="en-GB" sz="1100" b="0" i="0">
            <a:latin typeface="Montserrat Medium" pitchFamily="2" charset="77"/>
          </a:endParaRPr>
        </a:p>
        <a:p>
          <a:endParaRPr lang="en-GB" sz="1100" b="1" i="0">
            <a:latin typeface="Montserrat Light" pitchFamily="2" charset="77"/>
          </a:endParaRPr>
        </a:p>
        <a:p>
          <a:r>
            <a:rPr lang="en-GB" sz="1100" b="1" i="0">
              <a:latin typeface="Montserrat Light" pitchFamily="2" charset="77"/>
            </a:rPr>
            <a:t>Max</a:t>
          </a:r>
          <a:r>
            <a:rPr lang="en-GB" sz="1100" b="1" i="0" baseline="0">
              <a:latin typeface="Montserrat Light" pitchFamily="2" charset="77"/>
            </a:rPr>
            <a:t> loss = S - call premium</a:t>
          </a:r>
        </a:p>
        <a:p>
          <a:r>
            <a:rPr lang="en-GB" sz="1100" b="1" i="0" baseline="0">
              <a:latin typeface="Montserrat Light" pitchFamily="2" charset="77"/>
            </a:rPr>
            <a:t>B = S - premium</a:t>
          </a:r>
        </a:p>
        <a:p>
          <a:r>
            <a:rPr lang="en-GB" sz="1100" b="1" i="0" baseline="0">
              <a:latin typeface="Montserrat Light" pitchFamily="2" charset="77"/>
            </a:rPr>
            <a:t>Max profit = X - S + call premium</a:t>
          </a:r>
          <a:endParaRPr lang="en-GB" sz="1100" b="1" i="0">
            <a:latin typeface="Montserrat Light" pitchFamily="2" charset="77"/>
          </a:endParaRPr>
        </a:p>
      </xdr:txBody>
    </xdr:sp>
    <xdr:clientData/>
  </xdr:twoCellAnchor>
  <xdr:twoCellAnchor editAs="oneCell">
    <xdr:from>
      <xdr:col>4</xdr:col>
      <xdr:colOff>114300</xdr:colOff>
      <xdr:row>443</xdr:row>
      <xdr:rowOff>139700</xdr:rowOff>
    </xdr:from>
    <xdr:to>
      <xdr:col>8</xdr:col>
      <xdr:colOff>12700</xdr:colOff>
      <xdr:row>447</xdr:row>
      <xdr:rowOff>114299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448CECD4-0975-B867-E9DE-78E4CA3D4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708400" y="80264000"/>
          <a:ext cx="3441700" cy="685800"/>
        </a:xfrm>
        <a:prstGeom prst="rect">
          <a:avLst/>
        </a:prstGeom>
      </xdr:spPr>
    </xdr:pic>
    <xdr:clientData/>
  </xdr:twoCellAnchor>
  <xdr:twoCellAnchor>
    <xdr:from>
      <xdr:col>6</xdr:col>
      <xdr:colOff>685800</xdr:colOff>
      <xdr:row>449</xdr:row>
      <xdr:rowOff>127000</xdr:rowOff>
    </xdr:from>
    <xdr:to>
      <xdr:col>12</xdr:col>
      <xdr:colOff>1270000</xdr:colOff>
      <xdr:row>471</xdr:row>
      <xdr:rowOff>101600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7AAF709B-C958-3E42-99B5-3B18DECA6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495300</xdr:colOff>
      <xdr:row>479</xdr:row>
      <xdr:rowOff>0</xdr:rowOff>
    </xdr:from>
    <xdr:to>
      <xdr:col>6</xdr:col>
      <xdr:colOff>558800</xdr:colOff>
      <xdr:row>484</xdr:row>
      <xdr:rowOff>76200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D5059EA-A085-7145-A089-3D9B3F866762}"/>
            </a:ext>
          </a:extLst>
        </xdr:cNvPr>
        <xdr:cNvSpPr txBox="1"/>
      </xdr:nvSpPr>
      <xdr:spPr>
        <a:xfrm>
          <a:off x="3098800" y="86728300"/>
          <a:ext cx="2654300" cy="965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0" i="0">
              <a:latin typeface="Montserrat Medium" pitchFamily="2" charset="77"/>
            </a:rPr>
            <a:t>В ЭКСЕЛЕ</a:t>
          </a:r>
          <a:r>
            <a:rPr lang="ru-RU" sz="1100" b="0" i="0" baseline="0">
              <a:latin typeface="Montserrat Medium" pitchFamily="2" charset="77"/>
            </a:rPr>
            <a:t> НОРМАЛЬНО НЕ ПОСЧИТАТЬ. </a:t>
          </a:r>
          <a:r>
            <a:rPr lang="en-US" sz="1100" b="0" i="0" baseline="0">
              <a:latin typeface="Montserrat Medium" pitchFamily="2" charset="77"/>
            </a:rPr>
            <a:t>И</a:t>
          </a:r>
          <a:r>
            <a:rPr lang="ru-RU" sz="1100" b="0" i="0" baseline="0">
              <a:latin typeface="Montserrat Medium" pitchFamily="2" charset="77"/>
            </a:rPr>
            <a:t>И может предложит в p</a:t>
          </a:r>
          <a:r>
            <a:rPr lang="en-US" sz="1100" b="0" i="0" baseline="0">
              <a:latin typeface="Montserrat Medium" pitchFamily="2" charset="77"/>
            </a:rPr>
            <a:t>ython.</a:t>
          </a:r>
          <a:endParaRPr lang="en-GB" sz="1100" b="1" i="0">
            <a:latin typeface="Montserrat Light" pitchFamily="2" charset="77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NKL AdvisoryC8A165">
      <a:dk1>
        <a:srgbClr val="05070F"/>
      </a:dk1>
      <a:lt1>
        <a:srgbClr val="FFFFFF"/>
      </a:lt1>
      <a:dk2>
        <a:srgbClr val="6B798A"/>
      </a:dk2>
      <a:lt2>
        <a:srgbClr val="F5F7FA"/>
      </a:lt2>
      <a:accent1>
        <a:srgbClr val="C8A165"/>
      </a:accent1>
      <a:accent2>
        <a:srgbClr val="D3AF37"/>
      </a:accent2>
      <a:accent3>
        <a:srgbClr val="1F3A5F"/>
      </a:accent3>
      <a:accent4>
        <a:srgbClr val="B0C0D0"/>
      </a:accent4>
      <a:accent5>
        <a:srgbClr val="E0E7FF"/>
      </a:accent5>
      <a:accent6>
        <a:srgbClr val="3A6FA3"/>
      </a:accent6>
      <a:hlink>
        <a:srgbClr val="3A6FA3"/>
      </a:hlink>
      <a:folHlink>
        <a:srgbClr val="644C5B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9463D-64EC-4434-A792-291225FF71BB}">
  <sheetPr>
    <tabColor rgb="FFFF0000"/>
  </sheetPr>
  <dimension ref="B2:C6"/>
  <sheetViews>
    <sheetView workbookViewId="0">
      <selection activeCell="K12" sqref="K12"/>
    </sheetView>
  </sheetViews>
  <sheetFormatPr baseColWidth="10" defaultColWidth="8.83203125" defaultRowHeight="16" x14ac:dyDescent="0.2"/>
  <cols>
    <col min="2" max="2" width="23.83203125" customWidth="1"/>
  </cols>
  <sheetData>
    <row r="2" spans="2:3" x14ac:dyDescent="0.2">
      <c r="B2" t="s">
        <v>543</v>
      </c>
      <c r="C2" t="s">
        <v>615</v>
      </c>
    </row>
    <row r="3" spans="2:3" x14ac:dyDescent="0.2">
      <c r="B3" t="s">
        <v>542</v>
      </c>
    </row>
    <row r="4" spans="2:3" x14ac:dyDescent="0.2">
      <c r="B4" t="s">
        <v>544</v>
      </c>
    </row>
    <row r="5" spans="2:3" x14ac:dyDescent="0.2">
      <c r="B5" t="s">
        <v>545</v>
      </c>
    </row>
    <row r="6" spans="2:3" x14ac:dyDescent="0.2">
      <c r="B6" t="s">
        <v>555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B1C93-A5E7-B64C-A2D7-0DF7E12380CA}">
  <sheetPr>
    <tabColor theme="4"/>
  </sheetPr>
  <dimension ref="A2:AH518"/>
  <sheetViews>
    <sheetView showGridLines="0" tabSelected="1" topLeftCell="A83" zoomScale="90" zoomScaleNormal="90" workbookViewId="0">
      <selection activeCell="K104" sqref="K104"/>
    </sheetView>
  </sheetViews>
  <sheetFormatPr baseColWidth="10" defaultColWidth="11" defaultRowHeight="14" x14ac:dyDescent="0.2"/>
  <cols>
    <col min="1" max="1" width="3.6640625" style="39" customWidth="1"/>
    <col min="2" max="2" width="21.1640625" style="7" bestFit="1" customWidth="1"/>
    <col min="3" max="3" width="9.33203125" style="8" bestFit="1" customWidth="1"/>
    <col min="4" max="4" width="13" style="7" bestFit="1" customWidth="1"/>
    <col min="5" max="5" width="10.5" style="7" bestFit="1" customWidth="1"/>
    <col min="6" max="6" width="10.5" style="7" customWidth="1"/>
    <col min="7" max="7" width="15.33203125" style="7" customWidth="1"/>
    <col min="8" max="8" width="10.1640625" style="8" customWidth="1"/>
    <col min="9" max="9" width="9.6640625" style="7" customWidth="1"/>
    <col min="10" max="10" width="12" style="7" bestFit="1" customWidth="1"/>
    <col min="11" max="11" width="20.1640625" style="7" customWidth="1"/>
    <col min="12" max="12" width="15.5" style="7" customWidth="1"/>
    <col min="13" max="13" width="18.1640625" style="7" customWidth="1"/>
    <col min="14" max="24" width="12.33203125" style="7" customWidth="1"/>
    <col min="25" max="25" width="1.33203125" style="7" customWidth="1"/>
    <col min="26" max="26" width="16.5" style="7" bestFit="1" customWidth="1"/>
    <col min="27" max="27" width="13.83203125" style="7" customWidth="1"/>
    <col min="28" max="28" width="13.5" style="7" customWidth="1"/>
    <col min="29" max="29" width="12" style="7" customWidth="1"/>
    <col min="30" max="30" width="17.1640625" style="7" bestFit="1" customWidth="1"/>
    <col min="31" max="32" width="12" style="7" customWidth="1"/>
    <col min="33" max="16384" width="11" style="7"/>
  </cols>
  <sheetData>
    <row r="2" spans="2:28" ht="15" x14ac:dyDescent="0.2">
      <c r="B2" s="7" t="s">
        <v>526</v>
      </c>
      <c r="D2" s="16">
        <v>46154</v>
      </c>
      <c r="G2" s="79" t="s">
        <v>515</v>
      </c>
      <c r="H2" s="11"/>
      <c r="I2" s="11" t="s">
        <v>517</v>
      </c>
      <c r="J2" s="11" t="s">
        <v>513</v>
      </c>
      <c r="K2" s="11" t="s">
        <v>514</v>
      </c>
      <c r="L2" s="11" t="s">
        <v>559</v>
      </c>
      <c r="M2" s="109" t="s">
        <v>558</v>
      </c>
      <c r="N2" s="11" t="s">
        <v>560</v>
      </c>
      <c r="O2" s="11"/>
      <c r="P2" s="11"/>
      <c r="Q2" s="11"/>
      <c r="R2" s="11"/>
      <c r="S2" s="11"/>
      <c r="T2" s="90"/>
      <c r="U2" s="90"/>
      <c r="V2" s="90"/>
      <c r="W2" s="90"/>
      <c r="X2" s="90"/>
      <c r="Z2" s="11" t="s">
        <v>527</v>
      </c>
      <c r="AA2" s="11" t="s">
        <v>593</v>
      </c>
      <c r="AB2" s="11" t="s">
        <v>614</v>
      </c>
    </row>
    <row r="3" spans="2:28" x14ac:dyDescent="0.2">
      <c r="B3" s="7" t="s">
        <v>497</v>
      </c>
      <c r="C3" s="8" t="s">
        <v>498</v>
      </c>
      <c r="D3" s="25">
        <v>3000000</v>
      </c>
      <c r="G3" s="19" t="s">
        <v>500</v>
      </c>
      <c r="H3" s="19"/>
      <c r="I3" s="20" t="s">
        <v>499</v>
      </c>
      <c r="J3" s="24">
        <v>0.3</v>
      </c>
      <c r="K3" s="10" t="s">
        <v>511</v>
      </c>
      <c r="L3" s="70">
        <f>J3*$D$3</f>
        <v>900000</v>
      </c>
      <c r="M3" s="67">
        <f>L3</f>
        <v>900000</v>
      </c>
      <c r="N3" s="67">
        <f>M3/L3</f>
        <v>1</v>
      </c>
      <c r="O3" s="67"/>
      <c r="P3" s="67"/>
      <c r="Q3" s="67"/>
      <c r="R3" s="67"/>
      <c r="S3" s="67"/>
      <c r="T3" s="67"/>
      <c r="U3" s="67"/>
      <c r="V3" s="67"/>
      <c r="W3" s="67"/>
      <c r="X3" s="67"/>
      <c r="Z3" s="22">
        <f>(L3/D26)*(D27-D26)</f>
        <v>55479.452054794521</v>
      </c>
      <c r="AA3" s="78">
        <f>Z3/L3</f>
        <v>6.164383561643836E-2</v>
      </c>
      <c r="AB3" s="22">
        <f>D30*360</f>
        <v>180</v>
      </c>
    </row>
    <row r="4" spans="2:28" x14ac:dyDescent="0.2">
      <c r="B4" s="7" t="s">
        <v>519</v>
      </c>
      <c r="C4" s="8" t="s">
        <v>498</v>
      </c>
      <c r="D4" s="25">
        <v>292</v>
      </c>
      <c r="G4" s="19" t="s">
        <v>603</v>
      </c>
      <c r="H4" s="19"/>
      <c r="I4" s="20"/>
      <c r="J4" s="23"/>
      <c r="K4" s="10"/>
      <c r="L4" s="70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Z4" s="22"/>
      <c r="AA4" s="22"/>
      <c r="AB4" s="22"/>
    </row>
    <row r="5" spans="2:28" x14ac:dyDescent="0.2">
      <c r="B5" s="7" t="s">
        <v>521</v>
      </c>
      <c r="C5" s="8" t="s">
        <v>520</v>
      </c>
      <c r="D5" s="25">
        <v>180</v>
      </c>
      <c r="G5" s="21" t="s">
        <v>528</v>
      </c>
      <c r="H5" s="21"/>
      <c r="I5" s="20" t="s">
        <v>499</v>
      </c>
      <c r="J5" s="62">
        <f t="shared" ref="J5:J20" si="0">L5/$D$3</f>
        <v>3.3333333333333335E-3</v>
      </c>
      <c r="K5" s="10"/>
      <c r="L5" s="70">
        <f>AA49</f>
        <v>10000</v>
      </c>
      <c r="M5" s="70">
        <f>L51</f>
        <v>-21097.711793846982</v>
      </c>
      <c r="N5" s="71">
        <f>IFERROR(M5/L5,"-")</f>
        <v>-2.109771179384698</v>
      </c>
      <c r="O5" s="71"/>
      <c r="P5" s="71"/>
      <c r="Q5" s="71"/>
      <c r="R5" s="71"/>
      <c r="S5" s="71"/>
      <c r="T5" s="71"/>
      <c r="U5" s="71"/>
      <c r="V5" s="71"/>
      <c r="W5" s="71"/>
      <c r="X5" s="71"/>
      <c r="Z5" s="70">
        <f>AA53</f>
        <v>-2157.5</v>
      </c>
      <c r="AA5" s="82">
        <f>IFERROR(Z5/L5,"-")</f>
        <v>-0.21575</v>
      </c>
      <c r="AB5" s="22">
        <f>D51*360</f>
        <v>189.63040154613265</v>
      </c>
    </row>
    <row r="6" spans="2:28" x14ac:dyDescent="0.2">
      <c r="B6" s="7" t="s">
        <v>521</v>
      </c>
      <c r="C6" s="8" t="s">
        <v>522</v>
      </c>
      <c r="D6" s="18">
        <f>D5/360</f>
        <v>0.5</v>
      </c>
      <c r="G6" s="21" t="s">
        <v>529</v>
      </c>
      <c r="H6" s="21"/>
      <c r="I6" s="20" t="s">
        <v>499</v>
      </c>
      <c r="J6" s="62">
        <f t="shared" si="0"/>
        <v>0</v>
      </c>
      <c r="K6" s="67"/>
      <c r="L6" s="70">
        <f>AA77</f>
        <v>0</v>
      </c>
      <c r="M6" s="70">
        <f>L79</f>
        <v>250152.70129626151</v>
      </c>
      <c r="N6" s="71" t="str">
        <f>IFERROR(M6/L6,"-")</f>
        <v>-</v>
      </c>
      <c r="O6" s="71"/>
      <c r="P6" s="71"/>
      <c r="Q6" s="71"/>
      <c r="R6" s="71"/>
      <c r="S6" s="71"/>
      <c r="T6" s="71"/>
      <c r="U6" s="71"/>
      <c r="V6" s="71"/>
      <c r="W6" s="71"/>
      <c r="X6" s="71"/>
      <c r="Z6" s="70">
        <f>AA81</f>
        <v>35325</v>
      </c>
      <c r="AA6" s="82" t="str">
        <f>IFERROR(Z6/L6,"-")</f>
        <v>-</v>
      </c>
      <c r="AB6" s="22"/>
    </row>
    <row r="7" spans="2:28" x14ac:dyDescent="0.2">
      <c r="D7" s="12"/>
      <c r="G7" s="21" t="s">
        <v>503</v>
      </c>
      <c r="H7" s="21"/>
      <c r="I7" s="20" t="s">
        <v>499</v>
      </c>
      <c r="J7" s="62">
        <f t="shared" si="0"/>
        <v>5.65535E-2</v>
      </c>
      <c r="K7" s="67"/>
      <c r="L7" s="70">
        <f>AA96</f>
        <v>169660.5</v>
      </c>
      <c r="M7" s="70">
        <f>K99</f>
        <v>814705.71484615537</v>
      </c>
      <c r="N7" s="71">
        <f t="shared" ref="N7:N20" si="1">M7/L7</f>
        <v>4.801976387233065</v>
      </c>
      <c r="O7" s="71"/>
      <c r="P7" s="71"/>
      <c r="Q7" s="71"/>
      <c r="R7" s="71"/>
      <c r="S7" s="71"/>
      <c r="T7" s="71"/>
      <c r="U7" s="71"/>
      <c r="V7" s="71"/>
      <c r="W7" s="71"/>
      <c r="X7" s="71"/>
      <c r="Z7" s="70">
        <f>AA100</f>
        <v>18019.999999999993</v>
      </c>
      <c r="AA7" s="82">
        <f t="shared" ref="AA7:AA21" si="2">IFERROR(Z7/L7,"-")</f>
        <v>0.10621211183510595</v>
      </c>
      <c r="AB7" s="72"/>
    </row>
    <row r="8" spans="2:28" x14ac:dyDescent="0.2">
      <c r="B8" s="7" t="str">
        <f>"Future"&amp;"("&amp;D6&amp;")"&amp;" spot price"</f>
        <v>Future(0,5) spot price</v>
      </c>
      <c r="C8" s="8" t="s">
        <v>498</v>
      </c>
      <c r="D8" s="9">
        <v>310</v>
      </c>
      <c r="G8" s="21" t="s">
        <v>504</v>
      </c>
      <c r="H8" s="21"/>
      <c r="I8" s="20" t="s">
        <v>499</v>
      </c>
      <c r="J8" s="62">
        <f t="shared" si="0"/>
        <v>0.05</v>
      </c>
      <c r="K8" s="67"/>
      <c r="L8" s="70">
        <f>AA186</f>
        <v>150000</v>
      </c>
      <c r="M8" s="70">
        <f>L189</f>
        <v>18719.854679076001</v>
      </c>
      <c r="N8" s="71">
        <f t="shared" si="1"/>
        <v>0.12479903119384</v>
      </c>
      <c r="O8" s="71"/>
      <c r="P8" s="71"/>
      <c r="Q8" s="71"/>
      <c r="R8" s="71"/>
      <c r="S8" s="71"/>
      <c r="T8" s="71"/>
      <c r="U8" s="71"/>
      <c r="V8" s="71"/>
      <c r="W8" s="71"/>
      <c r="X8" s="71"/>
      <c r="Z8" s="70">
        <f>AA190</f>
        <v>122220.0000000002</v>
      </c>
      <c r="AA8" s="82">
        <f t="shared" si="2"/>
        <v>0.81480000000000141</v>
      </c>
      <c r="AB8" s="72"/>
    </row>
    <row r="9" spans="2:28" x14ac:dyDescent="0.2">
      <c r="B9" s="7" t="s">
        <v>523</v>
      </c>
      <c r="C9" s="8" t="s">
        <v>499</v>
      </c>
      <c r="D9" s="13">
        <f>D8/D4-1</f>
        <v>6.164383561643838E-2</v>
      </c>
      <c r="G9" s="21" t="s">
        <v>505</v>
      </c>
      <c r="H9" s="21"/>
      <c r="I9" s="20" t="s">
        <v>499</v>
      </c>
      <c r="J9" s="62">
        <f t="shared" si="0"/>
        <v>0.05</v>
      </c>
      <c r="K9" s="67"/>
      <c r="L9" s="70">
        <f>AA143</f>
        <v>150000</v>
      </c>
      <c r="M9" s="70">
        <f>L146</f>
        <v>1821106.8920090531</v>
      </c>
      <c r="N9" s="71">
        <f t="shared" si="1"/>
        <v>12.140712613393688</v>
      </c>
      <c r="O9" s="71"/>
      <c r="P9" s="71"/>
      <c r="Q9" s="71"/>
      <c r="R9" s="71"/>
      <c r="S9" s="71"/>
      <c r="T9" s="71"/>
      <c r="U9" s="71"/>
      <c r="V9" s="71"/>
      <c r="W9" s="71"/>
      <c r="X9" s="71"/>
      <c r="Z9" s="70">
        <f>AA147</f>
        <v>-40280</v>
      </c>
      <c r="AA9" s="82">
        <f t="shared" si="2"/>
        <v>-0.26853333333333335</v>
      </c>
      <c r="AB9" s="72"/>
    </row>
    <row r="10" spans="2:28" x14ac:dyDescent="0.2">
      <c r="B10" s="7" t="s">
        <v>524</v>
      </c>
      <c r="C10" s="8" t="s">
        <v>499</v>
      </c>
      <c r="D10" s="24">
        <v>0.03</v>
      </c>
      <c r="G10" s="21" t="s">
        <v>506</v>
      </c>
      <c r="H10" s="21"/>
      <c r="I10" s="20" t="s">
        <v>499</v>
      </c>
      <c r="J10" s="62">
        <f t="shared" si="0"/>
        <v>0.05</v>
      </c>
      <c r="K10" s="67"/>
      <c r="L10" s="70">
        <f>AA229</f>
        <v>150000</v>
      </c>
      <c r="M10" s="70">
        <f>L232</f>
        <v>-125076.35064813076</v>
      </c>
      <c r="N10" s="71">
        <f t="shared" si="1"/>
        <v>-0.83384233765420501</v>
      </c>
      <c r="O10" s="71"/>
      <c r="P10" s="71"/>
      <c r="Q10" s="71"/>
      <c r="R10" s="71"/>
      <c r="S10" s="71"/>
      <c r="T10" s="71"/>
      <c r="U10" s="71"/>
      <c r="V10" s="71"/>
      <c r="W10" s="71"/>
      <c r="X10" s="71"/>
      <c r="Z10" s="70">
        <f>AA233</f>
        <v>-458.47100207143103</v>
      </c>
      <c r="AA10" s="82">
        <f t="shared" si="2"/>
        <v>-3.0564733471428736E-3</v>
      </c>
      <c r="AB10" s="72"/>
    </row>
    <row r="11" spans="2:28" x14ac:dyDescent="0.2">
      <c r="B11" s="7" t="s">
        <v>525</v>
      </c>
      <c r="C11" s="8" t="s">
        <v>499</v>
      </c>
      <c r="D11" s="24">
        <v>0</v>
      </c>
      <c r="G11" s="21" t="s">
        <v>507</v>
      </c>
      <c r="H11" s="21"/>
      <c r="I11" s="20" t="s">
        <v>499</v>
      </c>
      <c r="J11" s="62">
        <f t="shared" si="0"/>
        <v>3.3333333333333333E-2</v>
      </c>
      <c r="K11" s="67"/>
      <c r="L11" s="70">
        <f>AA356</f>
        <v>100000</v>
      </c>
      <c r="M11" s="70">
        <f>L360</f>
        <v>21072.404919199529</v>
      </c>
      <c r="N11" s="71">
        <f t="shared" si="1"/>
        <v>0.21072404919199528</v>
      </c>
      <c r="O11" s="71"/>
      <c r="P11" s="71"/>
      <c r="Q11" s="71"/>
      <c r="R11" s="71"/>
      <c r="S11" s="71"/>
      <c r="T11" s="71"/>
      <c r="U11" s="71"/>
      <c r="V11" s="71"/>
      <c r="W11" s="71"/>
      <c r="X11" s="71"/>
      <c r="Z11" s="70">
        <f>AA360</f>
        <v>-39362.808219178085</v>
      </c>
      <c r="AA11" s="82">
        <f t="shared" si="2"/>
        <v>-0.39362808219178086</v>
      </c>
      <c r="AB11" s="72"/>
    </row>
    <row r="12" spans="2:28" x14ac:dyDescent="0.2">
      <c r="D12" s="8"/>
      <c r="G12" s="21" t="s">
        <v>508</v>
      </c>
      <c r="H12" s="21"/>
      <c r="I12" s="20" t="s">
        <v>499</v>
      </c>
      <c r="J12" s="62">
        <f t="shared" si="0"/>
        <v>0.18958666666666626</v>
      </c>
      <c r="K12" s="67"/>
      <c r="L12" s="70">
        <f>AA272</f>
        <v>568759.99999999884</v>
      </c>
      <c r="M12" s="70">
        <f>AA272</f>
        <v>568759.99999999884</v>
      </c>
      <c r="N12" s="71">
        <f t="shared" si="1"/>
        <v>1</v>
      </c>
      <c r="O12" s="71"/>
      <c r="P12" s="71"/>
      <c r="Q12" s="71"/>
      <c r="R12" s="71"/>
      <c r="S12" s="71"/>
      <c r="T12" s="71"/>
      <c r="U12" s="71"/>
      <c r="V12" s="71"/>
      <c r="W12" s="71"/>
      <c r="X12" s="71"/>
      <c r="Z12" s="70">
        <f>AA276</f>
        <v>-451529.99999999884</v>
      </c>
      <c r="AA12" s="82">
        <f t="shared" si="2"/>
        <v>-0.79388494268232601</v>
      </c>
      <c r="AB12" s="72"/>
    </row>
    <row r="13" spans="2:28" x14ac:dyDescent="0.2">
      <c r="B13" s="7" t="s">
        <v>533</v>
      </c>
      <c r="C13" s="8" t="s">
        <v>516</v>
      </c>
      <c r="D13" s="25">
        <v>100</v>
      </c>
      <c r="G13" s="21" t="s">
        <v>509</v>
      </c>
      <c r="H13" s="21"/>
      <c r="I13" s="20" t="s">
        <v>499</v>
      </c>
      <c r="J13" s="62">
        <f t="shared" si="0"/>
        <v>0</v>
      </c>
      <c r="K13" s="67"/>
      <c r="L13" s="70">
        <f>AA316</f>
        <v>0</v>
      </c>
      <c r="M13" s="70">
        <f>L319</f>
        <v>106524.17279753991</v>
      </c>
      <c r="N13" s="71" t="e">
        <f t="shared" si="1"/>
        <v>#DIV/0!</v>
      </c>
      <c r="O13" s="71"/>
      <c r="P13" s="71"/>
      <c r="Q13" s="71"/>
      <c r="R13" s="71"/>
      <c r="S13" s="71"/>
      <c r="T13" s="71"/>
      <c r="U13" s="71"/>
      <c r="V13" s="71"/>
      <c r="W13" s="71"/>
      <c r="X13" s="71"/>
      <c r="Z13" s="70">
        <f>AA320</f>
        <v>181001.24999999953</v>
      </c>
      <c r="AA13" s="82" t="str">
        <f t="shared" si="2"/>
        <v>-</v>
      </c>
      <c r="AB13" s="22">
        <f>D319*360</f>
        <v>189.63040154613265</v>
      </c>
    </row>
    <row r="14" spans="2:28" x14ac:dyDescent="0.2">
      <c r="D14" s="8"/>
      <c r="G14" s="21" t="s">
        <v>510</v>
      </c>
      <c r="H14" s="21"/>
      <c r="I14" s="20" t="s">
        <v>499</v>
      </c>
      <c r="J14" s="62">
        <f t="shared" si="0"/>
        <v>0</v>
      </c>
      <c r="K14" s="67"/>
      <c r="L14" s="70"/>
      <c r="M14" s="70"/>
      <c r="N14" s="71" t="e">
        <f t="shared" si="1"/>
        <v>#DIV/0!</v>
      </c>
      <c r="O14" s="71"/>
      <c r="P14" s="71"/>
      <c r="Q14" s="71"/>
      <c r="R14" s="71"/>
      <c r="S14" s="71"/>
      <c r="T14" s="71"/>
      <c r="U14" s="71"/>
      <c r="V14" s="71"/>
      <c r="W14" s="71"/>
      <c r="X14" s="71"/>
      <c r="Z14" s="70"/>
      <c r="AA14" s="82" t="str">
        <f t="shared" si="2"/>
        <v>-</v>
      </c>
      <c r="AB14" s="22"/>
    </row>
    <row r="15" spans="2:28" x14ac:dyDescent="0.2">
      <c r="D15" s="8"/>
      <c r="G15" s="21" t="s">
        <v>530</v>
      </c>
      <c r="H15" s="21"/>
      <c r="I15" s="20" t="s">
        <v>499</v>
      </c>
      <c r="J15" s="62">
        <f t="shared" si="0"/>
        <v>3.3333333333333335E-3</v>
      </c>
      <c r="K15" s="67"/>
      <c r="L15" s="70">
        <f>AA35</f>
        <v>10000</v>
      </c>
      <c r="M15" s="70">
        <f>L37</f>
        <v>44841.202537142817</v>
      </c>
      <c r="N15" s="71">
        <f t="shared" si="1"/>
        <v>4.4841202537142815</v>
      </c>
      <c r="O15" s="71"/>
      <c r="P15" s="71"/>
      <c r="Q15" s="71"/>
      <c r="R15" s="71"/>
      <c r="S15" s="71"/>
      <c r="T15" s="71"/>
      <c r="U15" s="71"/>
      <c r="V15" s="71"/>
      <c r="W15" s="71"/>
      <c r="X15" s="71"/>
      <c r="Z15" s="70">
        <f>AA39</f>
        <v>915</v>
      </c>
      <c r="AA15" s="82">
        <f t="shared" si="2"/>
        <v>9.1499999999999998E-2</v>
      </c>
      <c r="AB15" s="22">
        <f>D37*360</f>
        <v>189.63040154613265</v>
      </c>
    </row>
    <row r="16" spans="2:28" x14ac:dyDescent="0.2">
      <c r="D16" s="8"/>
      <c r="G16" s="21" t="s">
        <v>531</v>
      </c>
      <c r="H16" s="21"/>
      <c r="I16" s="20" t="s">
        <v>499</v>
      </c>
      <c r="J16" s="62">
        <f t="shared" si="0"/>
        <v>0</v>
      </c>
      <c r="K16" s="67"/>
      <c r="L16" s="70">
        <f>AA63</f>
        <v>0</v>
      </c>
      <c r="M16" s="70">
        <f>L65</f>
        <v>-623335.50380785461</v>
      </c>
      <c r="N16" s="71" t="e">
        <f t="shared" si="1"/>
        <v>#DIV/0!</v>
      </c>
      <c r="O16" s="71"/>
      <c r="P16" s="71"/>
      <c r="Q16" s="71"/>
      <c r="R16" s="71"/>
      <c r="S16" s="71"/>
      <c r="T16" s="71"/>
      <c r="U16" s="71"/>
      <c r="V16" s="71"/>
      <c r="W16" s="71"/>
      <c r="X16" s="71"/>
      <c r="Z16" s="70">
        <f>AA67</f>
        <v>-4350</v>
      </c>
      <c r="AA16" s="82" t="str">
        <f t="shared" si="2"/>
        <v>-</v>
      </c>
      <c r="AB16" s="22"/>
    </row>
    <row r="17" spans="2:32" x14ac:dyDescent="0.2">
      <c r="D17" s="8"/>
      <c r="G17" s="21" t="s">
        <v>565</v>
      </c>
      <c r="H17" s="21"/>
      <c r="I17" s="20" t="s">
        <v>499</v>
      </c>
      <c r="J17" s="62">
        <f t="shared" si="0"/>
        <v>3.3333333333333333E-2</v>
      </c>
      <c r="K17" s="67"/>
      <c r="L17" s="70">
        <f>AA396</f>
        <v>100000</v>
      </c>
      <c r="M17" s="70">
        <f>L399</f>
        <v>-265060.60034114664</v>
      </c>
      <c r="N17" s="71">
        <f t="shared" si="1"/>
        <v>-2.6506060034114665</v>
      </c>
      <c r="O17" s="71"/>
      <c r="P17" s="71"/>
      <c r="Q17" s="71"/>
      <c r="R17" s="71"/>
      <c r="S17" s="71"/>
      <c r="T17" s="71"/>
      <c r="U17" s="71"/>
      <c r="V17" s="71"/>
      <c r="W17" s="71"/>
      <c r="X17" s="71"/>
      <c r="Z17" s="70">
        <f>AA400</f>
        <v>-46712</v>
      </c>
      <c r="AA17" s="82">
        <f t="shared" si="2"/>
        <v>-0.46711999999999998</v>
      </c>
      <c r="AB17" s="22"/>
    </row>
    <row r="18" spans="2:32" x14ac:dyDescent="0.2">
      <c r="D18" s="8"/>
      <c r="G18" s="21" t="s">
        <v>566</v>
      </c>
      <c r="H18" s="21"/>
      <c r="I18" s="20" t="s">
        <v>499</v>
      </c>
      <c r="J18" s="62">
        <f t="shared" si="0"/>
        <v>0.03</v>
      </c>
      <c r="K18" s="67"/>
      <c r="L18" s="70">
        <f>AA435</f>
        <v>90000</v>
      </c>
      <c r="M18" s="70">
        <f>L438</f>
        <v>-490874.33012493665</v>
      </c>
      <c r="N18" s="71">
        <f t="shared" si="1"/>
        <v>-5.4541592236104073</v>
      </c>
      <c r="O18" s="71"/>
      <c r="P18" s="71"/>
      <c r="Q18" s="71"/>
      <c r="R18" s="71"/>
      <c r="S18" s="71"/>
      <c r="T18" s="71"/>
      <c r="U18" s="71"/>
      <c r="V18" s="71"/>
      <c r="W18" s="71"/>
      <c r="X18" s="71"/>
      <c r="Z18" s="70">
        <f>AA439</f>
        <v>-150771</v>
      </c>
      <c r="AA18" s="82">
        <f t="shared" si="2"/>
        <v>-1.6752333333333334</v>
      </c>
      <c r="AB18" s="22"/>
    </row>
    <row r="19" spans="2:32" x14ac:dyDescent="0.2">
      <c r="D19" s="8"/>
      <c r="G19" s="21" t="s">
        <v>567</v>
      </c>
      <c r="H19" s="21"/>
      <c r="I19" s="20" t="s">
        <v>499</v>
      </c>
      <c r="J19" s="62">
        <f t="shared" si="0"/>
        <v>0.03</v>
      </c>
      <c r="K19" s="67"/>
      <c r="L19" s="70">
        <f>AA475</f>
        <v>90000</v>
      </c>
      <c r="M19" s="67">
        <f>L478</f>
        <v>-1667.4237537970184</v>
      </c>
      <c r="N19" s="71">
        <f t="shared" si="1"/>
        <v>-1.8526930597744649E-2</v>
      </c>
      <c r="O19" s="71"/>
      <c r="P19" s="71"/>
      <c r="Q19" s="71"/>
      <c r="R19" s="71"/>
      <c r="S19" s="71"/>
      <c r="T19" s="71"/>
      <c r="U19" s="71"/>
      <c r="V19" s="71"/>
      <c r="W19" s="71"/>
      <c r="X19" s="71"/>
      <c r="Z19" s="70">
        <f>AA479</f>
        <v>-6935.0284376045456</v>
      </c>
      <c r="AA19" s="82">
        <f t="shared" si="2"/>
        <v>-7.705587152893939E-2</v>
      </c>
      <c r="AB19" s="22"/>
    </row>
    <row r="20" spans="2:32" x14ac:dyDescent="0.2">
      <c r="D20" s="8"/>
      <c r="G20" s="21" t="s">
        <v>568</v>
      </c>
      <c r="H20" s="21"/>
      <c r="I20" s="20" t="s">
        <v>499</v>
      </c>
      <c r="J20" s="62">
        <f t="shared" si="0"/>
        <v>0</v>
      </c>
      <c r="K20" s="67"/>
      <c r="L20" s="70"/>
      <c r="M20" s="67"/>
      <c r="N20" s="71" t="e">
        <f t="shared" si="1"/>
        <v>#DIV/0!</v>
      </c>
      <c r="O20" s="71"/>
      <c r="P20" s="71"/>
      <c r="Q20" s="71"/>
      <c r="R20" s="71"/>
      <c r="S20" s="71"/>
      <c r="T20" s="71"/>
      <c r="U20" s="71"/>
      <c r="V20" s="71"/>
      <c r="W20" s="71"/>
      <c r="X20" s="71"/>
      <c r="Z20" s="70"/>
      <c r="AA20" s="82" t="str">
        <f t="shared" si="2"/>
        <v>-</v>
      </c>
      <c r="AB20" s="22"/>
    </row>
    <row r="21" spans="2:32" x14ac:dyDescent="0.2">
      <c r="D21" s="8"/>
      <c r="G21" s="19" t="s">
        <v>602</v>
      </c>
      <c r="H21" s="19"/>
      <c r="I21" s="20" t="s">
        <v>499</v>
      </c>
      <c r="J21" s="62">
        <f>L21/$D$3</f>
        <v>0.17052650000000039</v>
      </c>
      <c r="K21" s="10"/>
      <c r="L21" s="70">
        <f>D3-L3-SUM(L5:L20)</f>
        <v>511579.50000000116</v>
      </c>
      <c r="M21" s="67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Z21" s="22"/>
      <c r="AA21" s="82">
        <f t="shared" si="2"/>
        <v>0</v>
      </c>
      <c r="AB21" s="22"/>
    </row>
    <row r="22" spans="2:32" x14ac:dyDescent="0.2">
      <c r="D22" s="8"/>
      <c r="G22" s="80"/>
      <c r="H22" s="73"/>
      <c r="I22" s="74"/>
      <c r="J22" s="73"/>
      <c r="K22" s="74"/>
      <c r="L22" s="75">
        <f>SUM(L3:L21)</f>
        <v>3000000</v>
      </c>
      <c r="M22" s="75">
        <f>SUM(M3:M21)</f>
        <v>3018771.0226147142</v>
      </c>
      <c r="N22" s="74">
        <f>M22/L22</f>
        <v>1.006257007538238</v>
      </c>
      <c r="O22" s="74"/>
      <c r="P22" s="74"/>
      <c r="Q22" s="74"/>
      <c r="R22" s="74"/>
      <c r="S22" s="74"/>
      <c r="T22" s="74"/>
      <c r="U22" s="74"/>
      <c r="V22" s="74"/>
      <c r="W22" s="74"/>
      <c r="X22" s="74"/>
      <c r="Z22" s="77">
        <f>SUM(Z3:Z21)</f>
        <v>-329596.1056040586</v>
      </c>
      <c r="AA22" s="76">
        <f>Z22/L22</f>
        <v>-0.1098653685346862</v>
      </c>
      <c r="AB22" s="76"/>
    </row>
    <row r="23" spans="2:32" x14ac:dyDescent="0.2">
      <c r="D23" s="8"/>
      <c r="J23" s="8"/>
    </row>
    <row r="24" spans="2:32" x14ac:dyDescent="0.2">
      <c r="D24" s="8"/>
      <c r="J24" s="8"/>
    </row>
    <row r="25" spans="2:32" x14ac:dyDescent="0.2">
      <c r="B25" s="32" t="s">
        <v>550</v>
      </c>
      <c r="C25" s="33"/>
      <c r="D25" s="33"/>
      <c r="E25" s="34"/>
      <c r="F25" s="34"/>
      <c r="G25" s="34"/>
      <c r="H25" s="33"/>
      <c r="I25" s="34"/>
      <c r="J25" s="33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Z25" s="34"/>
      <c r="AA25" s="34"/>
      <c r="AB25" s="34"/>
      <c r="AC25" s="34"/>
      <c r="AD25" s="34"/>
      <c r="AE25" s="34"/>
      <c r="AF25" s="34"/>
    </row>
    <row r="26" spans="2:32" x14ac:dyDescent="0.2">
      <c r="B26" s="14" t="s">
        <v>551</v>
      </c>
      <c r="C26" s="14"/>
      <c r="D26" s="26">
        <f>D4</f>
        <v>292</v>
      </c>
      <c r="E26" s="14"/>
      <c r="F26" s="14"/>
      <c r="G26" s="14"/>
      <c r="H26" s="14"/>
      <c r="I26" s="14" t="s">
        <v>556</v>
      </c>
      <c r="J26" s="14"/>
      <c r="K26" s="28">
        <f>D29</f>
        <v>1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Z26" s="14" t="s">
        <v>554</v>
      </c>
      <c r="AA26" s="28">
        <f>(D27-D26)*D28</f>
        <v>55476</v>
      </c>
      <c r="AB26" s="28"/>
      <c r="AC26" s="28"/>
      <c r="AD26" s="28"/>
      <c r="AE26" s="28"/>
      <c r="AF26" s="28"/>
    </row>
    <row r="27" spans="2:32" x14ac:dyDescent="0.2">
      <c r="B27" s="14" t="s">
        <v>552</v>
      </c>
      <c r="C27" s="14"/>
      <c r="D27" s="17">
        <f>D8</f>
        <v>310</v>
      </c>
      <c r="E27" s="14"/>
      <c r="F27" s="14"/>
      <c r="G27" s="14"/>
      <c r="H27" s="14"/>
      <c r="I27" s="14" t="s">
        <v>557</v>
      </c>
      <c r="J27" s="14"/>
      <c r="K27" s="28">
        <f>D28*D26</f>
        <v>899944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Z27" s="14"/>
      <c r="AA27" s="14"/>
      <c r="AB27" s="14"/>
      <c r="AC27" s="14"/>
      <c r="AD27" s="14"/>
      <c r="AE27" s="14"/>
      <c r="AF27" s="14"/>
    </row>
    <row r="28" spans="2:32" x14ac:dyDescent="0.2">
      <c r="B28" s="14" t="s">
        <v>553</v>
      </c>
      <c r="C28" s="14"/>
      <c r="D28" s="14">
        <f>ROUNDDOWN(L3/D4,0)</f>
        <v>3082</v>
      </c>
      <c r="E28" s="14"/>
      <c r="F28" s="14"/>
      <c r="G28" s="14"/>
      <c r="H28" s="14"/>
      <c r="I28" s="14" t="s">
        <v>558</v>
      </c>
      <c r="J28" s="14"/>
      <c r="K28" s="28">
        <f>K27*K26</f>
        <v>899944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Z28" s="14"/>
      <c r="AA28" s="14"/>
      <c r="AB28" s="14"/>
      <c r="AC28" s="14"/>
      <c r="AD28" s="14"/>
      <c r="AE28" s="14"/>
      <c r="AF28" s="14"/>
    </row>
    <row r="29" spans="2:32" x14ac:dyDescent="0.2">
      <c r="B29" s="14" t="s">
        <v>518</v>
      </c>
      <c r="C29" s="14"/>
      <c r="D29" s="14">
        <v>1</v>
      </c>
      <c r="E29" s="14"/>
      <c r="F29" s="14"/>
      <c r="G29" s="14"/>
      <c r="H29" s="14"/>
      <c r="I29" s="14" t="s">
        <v>559</v>
      </c>
      <c r="J29" s="14"/>
      <c r="K29" s="28">
        <f>L3</f>
        <v>900000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Z29" s="14"/>
      <c r="AA29" s="14"/>
      <c r="AB29" s="14"/>
      <c r="AC29" s="14"/>
      <c r="AD29" s="14"/>
      <c r="AE29" s="14"/>
      <c r="AF29" s="14"/>
    </row>
    <row r="30" spans="2:32" x14ac:dyDescent="0.2">
      <c r="B30" s="14" t="s">
        <v>613</v>
      </c>
      <c r="C30" s="14"/>
      <c r="D30" s="25">
        <v>0.5</v>
      </c>
      <c r="E30" s="14"/>
      <c r="F30" s="14"/>
      <c r="G30" s="14"/>
      <c r="H30" s="14"/>
      <c r="I30" s="14" t="s">
        <v>560</v>
      </c>
      <c r="J30" s="14"/>
      <c r="K30" s="28">
        <f>K28/K29</f>
        <v>0.99993777777777781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Z30" s="14"/>
      <c r="AA30" s="14"/>
      <c r="AB30" s="14"/>
      <c r="AC30" s="14"/>
      <c r="AD30" s="14"/>
      <c r="AE30" s="14"/>
      <c r="AF30" s="14"/>
    </row>
    <row r="31" spans="2:32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Z31" s="14"/>
      <c r="AA31" s="14"/>
      <c r="AB31" s="14"/>
      <c r="AC31" s="14"/>
      <c r="AD31" s="14"/>
      <c r="AE31" s="14"/>
      <c r="AF31" s="14"/>
    </row>
    <row r="32" spans="2:32" x14ac:dyDescent="0.2">
      <c r="D32" s="8"/>
      <c r="J32" s="8"/>
    </row>
    <row r="33" spans="1:32" x14ac:dyDescent="0.2">
      <c r="A33" s="39">
        <v>1</v>
      </c>
      <c r="B33" s="32" t="s">
        <v>534</v>
      </c>
      <c r="C33" s="33" t="s">
        <v>7</v>
      </c>
      <c r="D33" s="33"/>
      <c r="E33" s="34"/>
      <c r="F33" s="34"/>
      <c r="G33" s="34"/>
      <c r="H33" s="33"/>
      <c r="I33" s="34"/>
      <c r="J33" s="33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Z33" s="34"/>
      <c r="AA33" s="34"/>
      <c r="AB33" s="34"/>
      <c r="AC33" s="34"/>
      <c r="AD33" s="34"/>
      <c r="AE33" s="34"/>
      <c r="AF33" s="34"/>
    </row>
    <row r="34" spans="1:32" x14ac:dyDescent="0.2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Z34" s="14"/>
      <c r="AA34" s="14"/>
      <c r="AB34" s="14"/>
      <c r="AC34" s="14"/>
      <c r="AD34" s="14"/>
      <c r="AE34" s="14"/>
      <c r="AF34" s="14"/>
    </row>
    <row r="35" spans="1:32" ht="30" x14ac:dyDescent="0.2">
      <c r="B35" s="38"/>
      <c r="C35" s="38"/>
      <c r="D35" s="38" t="s">
        <v>1</v>
      </c>
      <c r="E35" s="38" t="s">
        <v>538</v>
      </c>
      <c r="F35" s="84" t="s">
        <v>612</v>
      </c>
      <c r="G35" s="84"/>
      <c r="H35" s="38" t="s">
        <v>518</v>
      </c>
      <c r="I35" s="38" t="s">
        <v>546</v>
      </c>
      <c r="J35" s="38" t="s">
        <v>539</v>
      </c>
      <c r="K35" s="38" t="s">
        <v>557</v>
      </c>
      <c r="L35" s="38" t="s">
        <v>561</v>
      </c>
      <c r="M35" s="38" t="s">
        <v>549</v>
      </c>
      <c r="N35" s="38" t="s">
        <v>547</v>
      </c>
      <c r="O35" s="38"/>
      <c r="P35" s="38"/>
      <c r="Q35" s="38"/>
      <c r="R35" s="38"/>
      <c r="S35" s="38"/>
      <c r="T35" s="38"/>
      <c r="U35" s="38"/>
      <c r="V35" s="38"/>
      <c r="W35" s="38"/>
      <c r="X35" s="38"/>
      <c r="Z35" s="56" t="s">
        <v>559</v>
      </c>
      <c r="AA35" s="63">
        <f>AB43+AB44</f>
        <v>10000</v>
      </c>
      <c r="AB35" s="36"/>
      <c r="AC35" s="14"/>
      <c r="AD35" s="14" t="s">
        <v>604</v>
      </c>
      <c r="AE35" s="26">
        <f>$D$4</f>
        <v>292</v>
      </c>
      <c r="AF35" s="36"/>
    </row>
    <row r="36" spans="1:32" x14ac:dyDescent="0.2">
      <c r="B36" s="14" t="s">
        <v>512</v>
      </c>
      <c r="C36" s="14" t="s">
        <v>537</v>
      </c>
      <c r="D36" s="25">
        <v>260</v>
      </c>
      <c r="E36" s="14">
        <f>SUMIFS('Raw data'!$H:$H,'Raw data'!$I:$I,"call",'Raw data'!$D:$D,'PL &amp; CF'!$D36,'Raw data'!$E:$E,'PL &amp; CF'!$D$99)</f>
        <v>45.424999999999997</v>
      </c>
      <c r="F36" s="65">
        <f>AE35/D36</f>
        <v>1.1230769230769231</v>
      </c>
      <c r="G36" s="65" t="str">
        <f>IF(AND(C33="put",F36&lt;1),"ITM","OTM")</f>
        <v>OTM</v>
      </c>
      <c r="H36" s="30">
        <f>SUMIFS('Raw data'!U:U,'Raw data'!D:D,'PL &amp; CF'!D36,'Raw data'!E:E,'PL &amp; CF'!D37,'Raw data'!I:I,"call")</f>
        <v>0.76782881056751395</v>
      </c>
      <c r="I36" s="28">
        <f>ROUNDDOWN((AB43)/(E36*D13),0)</f>
        <v>2</v>
      </c>
      <c r="J36" s="30">
        <f>H36*I36*$D$13</f>
        <v>153.56576211350279</v>
      </c>
      <c r="K36" s="30">
        <f>I36*$D$4*$D$13</f>
        <v>58400</v>
      </c>
      <c r="L36" s="30">
        <f>K36*H36</f>
        <v>44841.202537142817</v>
      </c>
      <c r="M36" s="17">
        <f>AE36</f>
        <v>310</v>
      </c>
      <c r="N36" s="30">
        <f>MAX(M36-D36,0)*I36*D13</f>
        <v>10000</v>
      </c>
      <c r="O36" s="30"/>
      <c r="P36" s="30"/>
      <c r="Q36" s="30"/>
      <c r="R36" s="30"/>
      <c r="S36" s="30"/>
      <c r="T36" s="30"/>
      <c r="U36" s="30"/>
      <c r="V36" s="30"/>
      <c r="W36" s="30"/>
      <c r="X36" s="30"/>
      <c r="Z36" s="14" t="s">
        <v>547</v>
      </c>
      <c r="AA36" s="30">
        <f>N37</f>
        <v>10000</v>
      </c>
      <c r="AB36" s="30"/>
      <c r="AC36" s="14"/>
      <c r="AD36" s="30" t="s">
        <v>549</v>
      </c>
      <c r="AE36" s="30">
        <f>$D$8</f>
        <v>310</v>
      </c>
      <c r="AF36" s="30"/>
    </row>
    <row r="37" spans="1:32" x14ac:dyDescent="0.2">
      <c r="B37" s="14" t="s">
        <v>2</v>
      </c>
      <c r="C37" s="14"/>
      <c r="D37" s="26">
        <v>0.52675111540592401</v>
      </c>
      <c r="E37" s="14"/>
      <c r="F37" s="14"/>
      <c r="G37" s="14"/>
      <c r="H37" s="14"/>
      <c r="I37" s="30"/>
      <c r="J37" s="31">
        <f>SUM(J36:J36)</f>
        <v>153.56576211350279</v>
      </c>
      <c r="K37" s="31">
        <f>SUM(K36:K36)</f>
        <v>58400</v>
      </c>
      <c r="L37" s="31">
        <f>SUM(L36:L36)</f>
        <v>44841.202537142817</v>
      </c>
      <c r="M37" s="14"/>
      <c r="N37" s="31">
        <f>SUM(N36:N36)</f>
        <v>10000</v>
      </c>
      <c r="O37" s="31"/>
      <c r="P37" s="31"/>
      <c r="Q37" s="31"/>
      <c r="R37" s="31"/>
      <c r="S37" s="31"/>
      <c r="T37" s="31"/>
      <c r="U37" s="31"/>
      <c r="V37" s="31"/>
      <c r="W37" s="31"/>
      <c r="X37" s="31"/>
      <c r="Z37" s="14" t="s">
        <v>532</v>
      </c>
      <c r="AA37" s="30">
        <f>-E36*I36*D13</f>
        <v>-9085</v>
      </c>
      <c r="AB37" s="30"/>
      <c r="AC37" s="14"/>
      <c r="AD37" s="57" t="s">
        <v>605</v>
      </c>
      <c r="AE37" s="58">
        <f>AE36/AE35-1</f>
        <v>6.164383561643838E-2</v>
      </c>
      <c r="AF37" s="66" t="str">
        <f>IF(AE37&gt;0,"bullish","bearish")</f>
        <v>bullish</v>
      </c>
    </row>
    <row r="38" spans="1:32" x14ac:dyDescent="0.2">
      <c r="B38" s="14"/>
      <c r="C38" s="14"/>
      <c r="D38" s="14"/>
      <c r="E38" s="14"/>
      <c r="F38" s="14"/>
      <c r="G38" s="14"/>
      <c r="H38" s="14"/>
      <c r="I38" s="14"/>
      <c r="J38" s="14"/>
      <c r="K38" s="28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Z38" s="14" t="s">
        <v>540</v>
      </c>
      <c r="AA38" s="26">
        <v>0</v>
      </c>
      <c r="AB38" s="26"/>
      <c r="AC38" s="30"/>
      <c r="AD38" s="30"/>
      <c r="AE38" s="30"/>
      <c r="AF38" s="30"/>
    </row>
    <row r="39" spans="1:32" x14ac:dyDescent="0.2">
      <c r="B39" s="14"/>
      <c r="C39" s="14"/>
      <c r="D39" s="14"/>
      <c r="E39" s="14"/>
      <c r="F39" s="14"/>
      <c r="G39" s="14"/>
      <c r="H39" s="14"/>
      <c r="I39" s="14"/>
      <c r="J39" s="14"/>
      <c r="K39" s="28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Z39" s="15" t="s">
        <v>548</v>
      </c>
      <c r="AA39" s="31">
        <f>SUM(AA36:AA38)</f>
        <v>915</v>
      </c>
      <c r="AB39" s="31"/>
      <c r="AC39" s="30"/>
      <c r="AD39" s="30"/>
      <c r="AE39" s="30"/>
      <c r="AF39" s="30"/>
    </row>
    <row r="40" spans="1:32" x14ac:dyDescent="0.2">
      <c r="B40" s="14"/>
      <c r="C40" s="14"/>
      <c r="D40" s="26"/>
      <c r="E40" s="14"/>
      <c r="F40" s="14"/>
      <c r="G40" s="14"/>
      <c r="H40" s="14"/>
      <c r="I40" s="14"/>
      <c r="J40" s="14"/>
      <c r="K40" s="28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Z40" s="57" t="s">
        <v>593</v>
      </c>
      <c r="AA40" s="58">
        <f>IFERROR(AA39/AA35,0)</f>
        <v>9.1499999999999998E-2</v>
      </c>
      <c r="AB40" s="31"/>
      <c r="AC40" s="31"/>
      <c r="AD40" s="31"/>
      <c r="AE40" s="31"/>
      <c r="AF40" s="31"/>
    </row>
    <row r="41" spans="1:32" x14ac:dyDescent="0.2">
      <c r="B41" s="14"/>
      <c r="C41" s="14"/>
      <c r="D41" s="29"/>
      <c r="E41" s="14"/>
      <c r="F41" s="14"/>
      <c r="G41" s="14"/>
      <c r="H41" s="14"/>
      <c r="I41" s="14"/>
      <c r="J41" s="14"/>
      <c r="K41" s="28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Z41" s="15"/>
      <c r="AA41" s="31"/>
      <c r="AB41" s="31"/>
      <c r="AC41" s="14"/>
      <c r="AD41" s="14"/>
      <c r="AE41" s="14"/>
      <c r="AF41" s="14"/>
    </row>
    <row r="42" spans="1:32" x14ac:dyDescent="0.2">
      <c r="B42" s="14"/>
      <c r="C42" s="14"/>
      <c r="D42" s="26"/>
      <c r="E42" s="14"/>
      <c r="F42" s="14"/>
      <c r="G42" s="14"/>
      <c r="H42" s="14"/>
      <c r="I42" s="14"/>
      <c r="J42" s="14"/>
      <c r="K42" s="28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Z42" s="15" t="s">
        <v>599</v>
      </c>
      <c r="AA42" s="60">
        <f>SUM(AA43:AA44)</f>
        <v>1</v>
      </c>
      <c r="AB42" s="30"/>
      <c r="AC42" s="14"/>
      <c r="AD42" s="14"/>
      <c r="AE42" s="14"/>
      <c r="AF42" s="14"/>
    </row>
    <row r="43" spans="1:32" x14ac:dyDescent="0.2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Z43" s="41" t="s">
        <v>610</v>
      </c>
      <c r="AA43" s="42">
        <f>IFERROR(AB43/AA35,0)</f>
        <v>1</v>
      </c>
      <c r="AB43" s="59">
        <v>10000</v>
      </c>
      <c r="AC43" s="14"/>
      <c r="AD43" s="14"/>
      <c r="AE43" s="14"/>
      <c r="AF43" s="14"/>
    </row>
    <row r="44" spans="1:32" x14ac:dyDescent="0.2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Z44" s="41" t="s">
        <v>611</v>
      </c>
      <c r="AA44" s="42">
        <f>IFERROR(AB44/AA35,0)</f>
        <v>0</v>
      </c>
      <c r="AB44" s="30">
        <v>0</v>
      </c>
      <c r="AC44" s="14"/>
      <c r="AD44" s="14"/>
      <c r="AE44" s="14"/>
      <c r="AF44" s="14"/>
    </row>
    <row r="45" spans="1:32" x14ac:dyDescent="0.2">
      <c r="B45" s="14"/>
      <c r="C45" s="14"/>
      <c r="D45" s="26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Z45" s="14"/>
      <c r="AA45" s="14"/>
      <c r="AB45" s="14"/>
      <c r="AC45" s="14"/>
      <c r="AD45" s="14"/>
      <c r="AE45" s="14"/>
      <c r="AF45" s="14"/>
    </row>
    <row r="47" spans="1:32" x14ac:dyDescent="0.2">
      <c r="A47" s="39">
        <v>2</v>
      </c>
      <c r="B47" s="32" t="s">
        <v>528</v>
      </c>
      <c r="C47" s="33" t="s">
        <v>8</v>
      </c>
      <c r="D47" s="33"/>
      <c r="E47" s="34"/>
      <c r="F47" s="34"/>
      <c r="G47" s="34"/>
      <c r="H47" s="33"/>
      <c r="I47" s="34"/>
      <c r="J47" s="33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Z47" s="34"/>
      <c r="AA47" s="34"/>
      <c r="AB47" s="34"/>
      <c r="AC47" s="34"/>
      <c r="AD47" s="34"/>
      <c r="AE47" s="34"/>
      <c r="AF47" s="34"/>
    </row>
    <row r="48" spans="1:32" x14ac:dyDescent="0.2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Z48" s="14"/>
      <c r="AA48" s="14"/>
      <c r="AB48" s="14"/>
      <c r="AC48" s="14"/>
      <c r="AD48" s="14"/>
      <c r="AE48" s="14"/>
      <c r="AF48" s="14"/>
    </row>
    <row r="49" spans="1:32" ht="30" x14ac:dyDescent="0.2">
      <c r="B49" s="38"/>
      <c r="C49" s="38"/>
      <c r="D49" s="38" t="s">
        <v>1</v>
      </c>
      <c r="E49" s="38" t="s">
        <v>538</v>
      </c>
      <c r="F49" s="84" t="s">
        <v>612</v>
      </c>
      <c r="G49" s="84"/>
      <c r="H49" s="38" t="s">
        <v>518</v>
      </c>
      <c r="I49" s="38" t="s">
        <v>546</v>
      </c>
      <c r="J49" s="38" t="s">
        <v>539</v>
      </c>
      <c r="K49" s="38" t="s">
        <v>557</v>
      </c>
      <c r="L49" s="38" t="s">
        <v>561</v>
      </c>
      <c r="M49" s="38" t="s">
        <v>549</v>
      </c>
      <c r="N49" s="38" t="s">
        <v>547</v>
      </c>
      <c r="O49" s="38"/>
      <c r="P49" s="38"/>
      <c r="Q49" s="38"/>
      <c r="R49" s="38"/>
      <c r="S49" s="38"/>
      <c r="T49" s="38"/>
      <c r="U49" s="38"/>
      <c r="V49" s="38"/>
      <c r="W49" s="38"/>
      <c r="X49" s="38"/>
      <c r="Z49" s="56" t="s">
        <v>559</v>
      </c>
      <c r="AA49" s="63">
        <f>AB57+AB58</f>
        <v>10000</v>
      </c>
      <c r="AB49" s="36"/>
      <c r="AC49" s="14"/>
      <c r="AD49" s="14" t="s">
        <v>604</v>
      </c>
      <c r="AE49" s="26">
        <f>$D$4</f>
        <v>292</v>
      </c>
      <c r="AF49" s="36"/>
    </row>
    <row r="50" spans="1:32" x14ac:dyDescent="0.2">
      <c r="B50" s="14" t="s">
        <v>511</v>
      </c>
      <c r="C50" s="14" t="s">
        <v>537</v>
      </c>
      <c r="D50" s="25">
        <v>340</v>
      </c>
      <c r="E50" s="14">
        <f>SUMIFS('Raw data'!$H:$H,'Raw data'!$I:$I,"put",'Raw data'!$D:$D,'PL &amp; CF'!$D50,'Raw data'!$E:$E,'PL &amp; CF'!$D$99)</f>
        <v>51.575000000000003</v>
      </c>
      <c r="F50" s="65">
        <f>AE49/D50</f>
        <v>0.85882352941176465</v>
      </c>
      <c r="G50" s="65" t="str">
        <f>IF(AND(C47="put",F50&lt;1),"ITM","OTM")</f>
        <v>ITM</v>
      </c>
      <c r="H50" s="30">
        <f>SUMIFS('Raw data'!U:U,'Raw data'!D:D,'PL &amp; CF'!D50,'Raw data'!E:E,'PL &amp; CF'!D51,'Raw data'!I:I,"put")</f>
        <v>-0.72252437650160894</v>
      </c>
      <c r="I50" s="28">
        <f>ROUNDDOWN((AB57)/(E50*D13),0)</f>
        <v>1</v>
      </c>
      <c r="J50" s="30">
        <f>H50*I50*$D$13</f>
        <v>-72.2524376501609</v>
      </c>
      <c r="K50" s="30">
        <f>-I50*$D$4*$D$13</f>
        <v>-29200</v>
      </c>
      <c r="L50" s="30">
        <f>-K50*H50</f>
        <v>-21097.711793846982</v>
      </c>
      <c r="M50" s="17">
        <f>AE50</f>
        <v>310</v>
      </c>
      <c r="N50" s="30">
        <f>MAX(D50-M50,0)*I50*D13</f>
        <v>3000</v>
      </c>
      <c r="O50" s="30"/>
      <c r="P50" s="30"/>
      <c r="Q50" s="30"/>
      <c r="R50" s="30"/>
      <c r="S50" s="30"/>
      <c r="T50" s="30"/>
      <c r="U50" s="30"/>
      <c r="V50" s="30"/>
      <c r="W50" s="30"/>
      <c r="X50" s="30"/>
      <c r="Z50" s="14" t="s">
        <v>547</v>
      </c>
      <c r="AA50" s="30">
        <f>N51</f>
        <v>3000</v>
      </c>
      <c r="AB50" s="30"/>
      <c r="AC50" s="14"/>
      <c r="AD50" s="30" t="s">
        <v>549</v>
      </c>
      <c r="AE50" s="30">
        <f>$D$8</f>
        <v>310</v>
      </c>
      <c r="AF50" s="30"/>
    </row>
    <row r="51" spans="1:32" x14ac:dyDescent="0.2">
      <c r="B51" s="14" t="s">
        <v>2</v>
      </c>
      <c r="C51" s="14"/>
      <c r="D51" s="26">
        <v>0.52675111540592401</v>
      </c>
      <c r="E51" s="14"/>
      <c r="F51" s="14"/>
      <c r="G51" s="14"/>
      <c r="H51" s="14"/>
      <c r="I51" s="30"/>
      <c r="J51" s="31">
        <f>SUM(J50:J50)</f>
        <v>-72.2524376501609</v>
      </c>
      <c r="K51" s="31">
        <f>SUM(K50:K50)</f>
        <v>-29200</v>
      </c>
      <c r="L51" s="31">
        <f>SUM(L50:L50)</f>
        <v>-21097.711793846982</v>
      </c>
      <c r="M51" s="14"/>
      <c r="N51" s="31">
        <f>SUM(N50:N50)</f>
        <v>3000</v>
      </c>
      <c r="O51" s="31"/>
      <c r="P51" s="31"/>
      <c r="Q51" s="31"/>
      <c r="R51" s="31"/>
      <c r="S51" s="31"/>
      <c r="T51" s="31"/>
      <c r="U51" s="31"/>
      <c r="V51" s="31"/>
      <c r="W51" s="31"/>
      <c r="X51" s="31"/>
      <c r="Z51" s="14" t="s">
        <v>532</v>
      </c>
      <c r="AA51" s="30">
        <f>-E50*I50*D13</f>
        <v>-5157.5</v>
      </c>
      <c r="AB51" s="30"/>
      <c r="AC51" s="14"/>
      <c r="AD51" s="57" t="s">
        <v>605</v>
      </c>
      <c r="AE51" s="58">
        <f>AE50/AE49-1</f>
        <v>6.164383561643838E-2</v>
      </c>
      <c r="AF51" s="66" t="str">
        <f>IF(AE51&gt;0,"bullish","bearish")</f>
        <v>bullish</v>
      </c>
    </row>
    <row r="52" spans="1:32" x14ac:dyDescent="0.2">
      <c r="B52" s="14"/>
      <c r="C52" s="14"/>
      <c r="D52" s="14"/>
      <c r="E52" s="14"/>
      <c r="F52" s="14"/>
      <c r="G52" s="14"/>
      <c r="H52" s="14"/>
      <c r="I52" s="14"/>
      <c r="J52" s="14"/>
      <c r="K52" s="28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Z52" s="14" t="s">
        <v>540</v>
      </c>
      <c r="AA52" s="26">
        <v>0</v>
      </c>
      <c r="AB52" s="26"/>
      <c r="AC52" s="30"/>
      <c r="AD52" s="30"/>
      <c r="AE52" s="30"/>
      <c r="AF52" s="30"/>
    </row>
    <row r="53" spans="1:32" x14ac:dyDescent="0.2">
      <c r="B53" s="14"/>
      <c r="C53" s="14"/>
      <c r="D53" s="14"/>
      <c r="E53" s="14"/>
      <c r="F53" s="14"/>
      <c r="G53" s="14"/>
      <c r="H53" s="14"/>
      <c r="I53" s="14"/>
      <c r="J53" s="14"/>
      <c r="K53" s="28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Z53" s="15" t="s">
        <v>548</v>
      </c>
      <c r="AA53" s="31">
        <f>SUM(AA50:AA52)</f>
        <v>-2157.5</v>
      </c>
      <c r="AB53" s="31"/>
      <c r="AC53" s="30"/>
      <c r="AD53" s="30"/>
      <c r="AE53" s="30"/>
      <c r="AF53" s="30"/>
    </row>
    <row r="54" spans="1:32" x14ac:dyDescent="0.2">
      <c r="B54" s="14"/>
      <c r="C54" s="87"/>
      <c r="D54" s="88"/>
      <c r="E54" s="87" t="s">
        <v>20</v>
      </c>
      <c r="F54" s="87" t="s">
        <v>21</v>
      </c>
      <c r="G54" s="87" t="s">
        <v>18</v>
      </c>
      <c r="H54" s="87" t="s">
        <v>518</v>
      </c>
      <c r="I54" s="87" t="s">
        <v>620</v>
      </c>
      <c r="J54" s="87" t="s">
        <v>621</v>
      </c>
      <c r="K54" s="89" t="s">
        <v>622</v>
      </c>
      <c r="L54" s="87" t="s">
        <v>623</v>
      </c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Z54" s="57" t="s">
        <v>593</v>
      </c>
      <c r="AA54" s="58">
        <f>IFERROR(AA53/AA49,0)</f>
        <v>-0.21575</v>
      </c>
      <c r="AB54" s="31"/>
      <c r="AC54" s="31"/>
      <c r="AD54" s="31"/>
      <c r="AE54" s="31"/>
      <c r="AF54" s="31"/>
    </row>
    <row r="55" spans="1:32" x14ac:dyDescent="0.2">
      <c r="B55" s="14"/>
      <c r="C55" s="64" t="str">
        <f>B50</f>
        <v>Long</v>
      </c>
      <c r="D55" s="86" t="str">
        <f>C50</f>
        <v>High</v>
      </c>
      <c r="E55" s="64"/>
      <c r="F55" s="64"/>
      <c r="G55" s="64"/>
      <c r="H55" s="64"/>
      <c r="I55" s="64"/>
      <c r="J55" s="64"/>
      <c r="K55" s="85"/>
      <c r="L55" s="6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Z55" s="15"/>
      <c r="AA55" s="31"/>
      <c r="AB55" s="31"/>
      <c r="AC55" s="14"/>
      <c r="AD55" s="14"/>
      <c r="AE55" s="14"/>
      <c r="AF55" s="14"/>
    </row>
    <row r="56" spans="1:32" x14ac:dyDescent="0.2">
      <c r="B56" s="14"/>
      <c r="C56" s="14"/>
      <c r="D56" s="26"/>
      <c r="E56" s="14"/>
      <c r="F56" s="14"/>
      <c r="G56" s="14"/>
      <c r="H56" s="14"/>
      <c r="I56" s="14"/>
      <c r="J56" s="14"/>
      <c r="K56" s="28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Z56" s="15" t="s">
        <v>599</v>
      </c>
      <c r="AA56" s="60">
        <f>SUM(AA57:AA58)</f>
        <v>1</v>
      </c>
      <c r="AB56" s="30"/>
      <c r="AC56" s="14"/>
      <c r="AD56" s="14"/>
      <c r="AE56" s="14"/>
      <c r="AF56" s="14"/>
    </row>
    <row r="57" spans="1:32" x14ac:dyDescent="0.2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Z57" s="41" t="s">
        <v>610</v>
      </c>
      <c r="AA57" s="42">
        <f>IFERROR(AB57/AA49,0)</f>
        <v>1</v>
      </c>
      <c r="AB57" s="59">
        <v>10000</v>
      </c>
      <c r="AC57" s="14"/>
      <c r="AD57" s="14"/>
      <c r="AE57" s="14"/>
      <c r="AF57" s="14"/>
    </row>
    <row r="58" spans="1:32" x14ac:dyDescent="0.2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Z58" s="41" t="s">
        <v>611</v>
      </c>
      <c r="AA58" s="42">
        <f>IFERROR(AB58/AA49,0)</f>
        <v>0</v>
      </c>
      <c r="AB58" s="30">
        <v>0</v>
      </c>
      <c r="AC58" s="14"/>
      <c r="AD58" s="14"/>
      <c r="AE58" s="14"/>
      <c r="AF58" s="14"/>
    </row>
    <row r="59" spans="1:32" x14ac:dyDescent="0.2">
      <c r="B59" s="14"/>
      <c r="C59" s="14"/>
      <c r="D59" s="26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Z59" s="14"/>
      <c r="AA59" s="14"/>
      <c r="AB59" s="14"/>
      <c r="AC59" s="14"/>
      <c r="AD59" s="14"/>
      <c r="AE59" s="14"/>
      <c r="AF59" s="14"/>
    </row>
    <row r="61" spans="1:32" x14ac:dyDescent="0.2">
      <c r="A61" s="39">
        <v>3</v>
      </c>
      <c r="B61" s="32" t="s">
        <v>531</v>
      </c>
      <c r="C61" s="33" t="s">
        <v>7</v>
      </c>
      <c r="D61" s="33"/>
      <c r="E61" s="34"/>
      <c r="F61" s="34"/>
      <c r="G61" s="34"/>
      <c r="H61" s="33"/>
      <c r="I61" s="34"/>
      <c r="J61" s="33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Z61" s="34"/>
      <c r="AA61" s="34"/>
      <c r="AB61" s="34"/>
      <c r="AC61" s="34"/>
      <c r="AD61" s="34"/>
      <c r="AE61" s="34"/>
      <c r="AF61" s="34"/>
    </row>
    <row r="62" spans="1:32" x14ac:dyDescent="0.2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Z62" s="14"/>
      <c r="AA62" s="14"/>
      <c r="AB62" s="14"/>
      <c r="AC62" s="14"/>
      <c r="AD62" s="14"/>
      <c r="AE62" s="14"/>
      <c r="AF62" s="14"/>
    </row>
    <row r="63" spans="1:32" ht="30" x14ac:dyDescent="0.2">
      <c r="B63" s="38"/>
      <c r="C63" s="38"/>
      <c r="D63" s="38" t="s">
        <v>1</v>
      </c>
      <c r="E63" s="38" t="s">
        <v>538</v>
      </c>
      <c r="F63" s="84" t="s">
        <v>612</v>
      </c>
      <c r="G63" s="84"/>
      <c r="H63" s="38" t="s">
        <v>518</v>
      </c>
      <c r="I63" s="38" t="s">
        <v>546</v>
      </c>
      <c r="J63" s="38" t="s">
        <v>539</v>
      </c>
      <c r="K63" s="38" t="s">
        <v>557</v>
      </c>
      <c r="L63" s="38" t="s">
        <v>561</v>
      </c>
      <c r="M63" s="38" t="s">
        <v>549</v>
      </c>
      <c r="N63" s="38" t="s">
        <v>547</v>
      </c>
      <c r="O63" s="38"/>
      <c r="P63" s="38"/>
      <c r="Q63" s="38"/>
      <c r="R63" s="38"/>
      <c r="S63" s="38"/>
      <c r="T63" s="38"/>
      <c r="U63" s="38"/>
      <c r="V63" s="38"/>
      <c r="W63" s="38"/>
      <c r="X63" s="38"/>
      <c r="Z63" s="56" t="s">
        <v>559</v>
      </c>
      <c r="AA63" s="63">
        <f>AB71+AB72</f>
        <v>0</v>
      </c>
      <c r="AB63" s="36"/>
      <c r="AC63" s="14"/>
      <c r="AD63" s="14" t="s">
        <v>604</v>
      </c>
      <c r="AE63" s="26">
        <f>$D$4</f>
        <v>292</v>
      </c>
      <c r="AF63" s="36"/>
    </row>
    <row r="64" spans="1:32" x14ac:dyDescent="0.2">
      <c r="B64" s="14" t="s">
        <v>512</v>
      </c>
      <c r="C64" s="14" t="s">
        <v>537</v>
      </c>
      <c r="D64" s="25">
        <v>270</v>
      </c>
      <c r="E64" s="14">
        <f>SUMIFS('Raw data'!$H:$H,'Raw data'!$I:$I,"call",'Raw data'!$D:$D,'PL &amp; CF'!$D64,'Raw data'!$E:$E,'PL &amp; CF'!$D$99)</f>
        <v>38.549999999999997</v>
      </c>
      <c r="F64" s="65">
        <f>AE63/D64</f>
        <v>1.0814814814814815</v>
      </c>
      <c r="G64" s="65" t="str">
        <f>IF(AND(C61="call",F64&gt;1),"INM","OTM")</f>
        <v>INM</v>
      </c>
      <c r="H64" s="30">
        <f>-SUMIFS('Raw data'!U:U,'Raw data'!D:D,'PL &amp; CF'!D64,'Raw data'!E:E,'PL &amp; CF'!D65,'Raw data'!I:I,"call")</f>
        <v>-0.71157020982631802</v>
      </c>
      <c r="I64" s="25">
        <v>30</v>
      </c>
      <c r="J64" s="30">
        <f>H64*I64*$D$13</f>
        <v>-2134.7106294789542</v>
      </c>
      <c r="K64" s="30">
        <f>-I64*$D$4*$D$13</f>
        <v>-876000</v>
      </c>
      <c r="L64" s="30">
        <f>-K64*H64</f>
        <v>-623335.50380785461</v>
      </c>
      <c r="M64" s="17">
        <f>AE64</f>
        <v>310</v>
      </c>
      <c r="N64" s="30">
        <f>-MAX(M64-D64,0)*I64*D13</f>
        <v>-120000</v>
      </c>
      <c r="O64" s="30"/>
      <c r="P64" s="30"/>
      <c r="Q64" s="30"/>
      <c r="R64" s="30"/>
      <c r="S64" s="30"/>
      <c r="T64" s="30"/>
      <c r="U64" s="30"/>
      <c r="V64" s="30"/>
      <c r="W64" s="30"/>
      <c r="X64" s="30"/>
      <c r="Z64" s="14" t="s">
        <v>547</v>
      </c>
      <c r="AA64" s="30">
        <f>N65</f>
        <v>-120000</v>
      </c>
      <c r="AB64" s="30"/>
      <c r="AC64" s="14"/>
      <c r="AD64" s="30" t="s">
        <v>549</v>
      </c>
      <c r="AE64" s="30">
        <f>$D$8</f>
        <v>310</v>
      </c>
      <c r="AF64" s="30"/>
    </row>
    <row r="65" spans="1:32" x14ac:dyDescent="0.2">
      <c r="B65" s="14" t="s">
        <v>2</v>
      </c>
      <c r="C65" s="14"/>
      <c r="D65" s="26">
        <v>0.52675111540592401</v>
      </c>
      <c r="E65" s="14"/>
      <c r="F65" s="14"/>
      <c r="G65" s="14"/>
      <c r="H65" s="14"/>
      <c r="I65" s="14"/>
      <c r="J65" s="31">
        <f>SUM(J64:J64)</f>
        <v>-2134.7106294789542</v>
      </c>
      <c r="K65" s="31">
        <f>SUM(K64:K64)</f>
        <v>-876000</v>
      </c>
      <c r="L65" s="31">
        <f>SUM(L64:L64)</f>
        <v>-623335.50380785461</v>
      </c>
      <c r="M65" s="14"/>
      <c r="N65" s="31">
        <f>SUM(N64:N64)</f>
        <v>-120000</v>
      </c>
      <c r="O65" s="31"/>
      <c r="P65" s="31"/>
      <c r="Q65" s="31"/>
      <c r="R65" s="31"/>
      <c r="S65" s="31"/>
      <c r="T65" s="31"/>
      <c r="U65" s="31"/>
      <c r="V65" s="31"/>
      <c r="W65" s="31"/>
      <c r="X65" s="31"/>
      <c r="Z65" s="14" t="s">
        <v>532</v>
      </c>
      <c r="AA65" s="30">
        <v>0</v>
      </c>
      <c r="AB65" s="30"/>
      <c r="AC65" s="14"/>
      <c r="AD65" s="57" t="s">
        <v>605</v>
      </c>
      <c r="AE65" s="58">
        <f>AE64/AE63-1</f>
        <v>6.164383561643838E-2</v>
      </c>
      <c r="AF65" s="66" t="str">
        <f>IF(AE65&gt;0,"bullish","bearish")</f>
        <v>bullish</v>
      </c>
    </row>
    <row r="66" spans="1:32" x14ac:dyDescent="0.2">
      <c r="B66" s="14"/>
      <c r="C66" s="14"/>
      <c r="D66" s="14"/>
      <c r="E66" s="14"/>
      <c r="F66" s="14"/>
      <c r="G66" s="14"/>
      <c r="H66" s="14"/>
      <c r="I66" s="14"/>
      <c r="J66" s="14"/>
      <c r="K66" s="28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Z66" s="14" t="s">
        <v>540</v>
      </c>
      <c r="AA66" s="26">
        <f>E64*I64*D13</f>
        <v>115650</v>
      </c>
      <c r="AB66" s="26"/>
      <c r="AC66" s="30"/>
      <c r="AD66" s="30"/>
      <c r="AE66" s="30"/>
      <c r="AF66" s="30"/>
    </row>
    <row r="67" spans="1:32" x14ac:dyDescent="0.2">
      <c r="B67" s="14"/>
      <c r="C67" s="14"/>
      <c r="D67" s="14"/>
      <c r="E67" s="14"/>
      <c r="F67" s="14"/>
      <c r="G67" s="14"/>
      <c r="H67" s="14"/>
      <c r="I67" s="14"/>
      <c r="J67" s="14"/>
      <c r="K67" s="28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Z67" s="15" t="s">
        <v>548</v>
      </c>
      <c r="AA67" s="31">
        <f>SUM(AA64:AA66)</f>
        <v>-4350</v>
      </c>
      <c r="AB67" s="31"/>
      <c r="AC67" s="30"/>
      <c r="AD67" s="30"/>
      <c r="AE67" s="30"/>
      <c r="AF67" s="30"/>
    </row>
    <row r="68" spans="1:32" x14ac:dyDescent="0.2">
      <c r="B68" s="14"/>
      <c r="C68" s="14"/>
      <c r="D68" s="26"/>
      <c r="E68" s="14"/>
      <c r="F68" s="14"/>
      <c r="G68" s="14"/>
      <c r="H68" s="14"/>
      <c r="I68" s="14"/>
      <c r="J68" s="14"/>
      <c r="K68" s="28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Z68" s="57" t="s">
        <v>593</v>
      </c>
      <c r="AA68" s="58">
        <f>IFERROR(AA67/AA63,0)</f>
        <v>0</v>
      </c>
      <c r="AB68" s="31"/>
      <c r="AC68" s="31"/>
      <c r="AD68" s="31"/>
      <c r="AE68" s="31"/>
      <c r="AF68" s="31"/>
    </row>
    <row r="69" spans="1:32" x14ac:dyDescent="0.2">
      <c r="B69" s="14"/>
      <c r="C69" s="14"/>
      <c r="D69" s="29"/>
      <c r="E69" s="14"/>
      <c r="F69" s="14"/>
      <c r="G69" s="14"/>
      <c r="H69" s="14"/>
      <c r="I69" s="14"/>
      <c r="J69" s="14"/>
      <c r="K69" s="28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Z69" s="15"/>
      <c r="AA69" s="31"/>
      <c r="AB69" s="31"/>
      <c r="AC69" s="14"/>
      <c r="AD69" s="14"/>
      <c r="AE69" s="14"/>
      <c r="AF69" s="14"/>
    </row>
    <row r="70" spans="1:32" x14ac:dyDescent="0.2">
      <c r="B70" s="14"/>
      <c r="C70" s="14"/>
      <c r="D70" s="26"/>
      <c r="E70" s="14"/>
      <c r="F70" s="14"/>
      <c r="G70" s="14"/>
      <c r="H70" s="14"/>
      <c r="I70" s="14"/>
      <c r="J70" s="14"/>
      <c r="K70" s="28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Z70" s="15" t="s">
        <v>599</v>
      </c>
      <c r="AA70" s="60">
        <f>SUM(AA71:AA72)</f>
        <v>0</v>
      </c>
      <c r="AB70" s="30"/>
      <c r="AC70" s="14"/>
      <c r="AD70" s="14"/>
      <c r="AE70" s="14"/>
      <c r="AF70" s="14"/>
    </row>
    <row r="71" spans="1:32" x14ac:dyDescent="0.2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Z71" s="41" t="s">
        <v>610</v>
      </c>
      <c r="AA71" s="42">
        <f>IFERROR(AB71/AA63,0)</f>
        <v>0</v>
      </c>
      <c r="AB71" s="59">
        <v>0</v>
      </c>
      <c r="AC71" s="14"/>
      <c r="AD71" s="14"/>
      <c r="AE71" s="14"/>
      <c r="AF71" s="14"/>
    </row>
    <row r="72" spans="1:32" x14ac:dyDescent="0.2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Z72" s="41" t="s">
        <v>611</v>
      </c>
      <c r="AA72" s="42">
        <f>IFERROR(AB72/AA63,0)</f>
        <v>0</v>
      </c>
      <c r="AB72" s="30">
        <v>0</v>
      </c>
      <c r="AC72" s="14"/>
      <c r="AD72" s="14"/>
      <c r="AE72" s="14"/>
      <c r="AF72" s="14"/>
    </row>
    <row r="73" spans="1:32" x14ac:dyDescent="0.2">
      <c r="B73" s="14"/>
      <c r="C73" s="14"/>
      <c r="D73" s="26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Z73" s="14"/>
      <c r="AA73" s="14"/>
      <c r="AB73" s="14"/>
      <c r="AC73" s="14"/>
      <c r="AD73" s="14"/>
      <c r="AE73" s="14"/>
      <c r="AF73" s="14"/>
    </row>
    <row r="75" spans="1:32" x14ac:dyDescent="0.2">
      <c r="A75" s="39">
        <v>4</v>
      </c>
      <c r="B75" s="32" t="s">
        <v>529</v>
      </c>
      <c r="C75" s="33" t="s">
        <v>8</v>
      </c>
      <c r="D75" s="33"/>
      <c r="E75" s="34"/>
      <c r="F75" s="34"/>
      <c r="G75" s="34"/>
      <c r="H75" s="33"/>
      <c r="I75" s="34"/>
      <c r="J75" s="33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Z75" s="34"/>
      <c r="AA75" s="34"/>
      <c r="AB75" s="34"/>
      <c r="AC75" s="34"/>
      <c r="AD75" s="34"/>
      <c r="AE75" s="34"/>
      <c r="AF75" s="34"/>
    </row>
    <row r="76" spans="1:32" x14ac:dyDescent="0.2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Z76" s="14"/>
      <c r="AA76" s="14"/>
      <c r="AB76" s="14"/>
      <c r="AC76" s="14"/>
      <c r="AD76" s="14"/>
      <c r="AE76" s="14"/>
      <c r="AF76" s="14"/>
    </row>
    <row r="77" spans="1:32" ht="30" x14ac:dyDescent="0.2">
      <c r="B77" s="38"/>
      <c r="C77" s="38"/>
      <c r="D77" s="38" t="s">
        <v>1</v>
      </c>
      <c r="E77" s="38" t="s">
        <v>538</v>
      </c>
      <c r="F77" s="84" t="s">
        <v>612</v>
      </c>
      <c r="G77" s="84"/>
      <c r="H77" s="38" t="s">
        <v>518</v>
      </c>
      <c r="I77" s="38" t="s">
        <v>546</v>
      </c>
      <c r="J77" s="38" t="s">
        <v>539</v>
      </c>
      <c r="K77" s="38" t="s">
        <v>557</v>
      </c>
      <c r="L77" s="38" t="s">
        <v>561</v>
      </c>
      <c r="M77" s="38" t="s">
        <v>549</v>
      </c>
      <c r="N77" s="38" t="s">
        <v>547</v>
      </c>
      <c r="O77" s="38"/>
      <c r="P77" s="38"/>
      <c r="Q77" s="38"/>
      <c r="R77" s="38"/>
      <c r="S77" s="38"/>
      <c r="T77" s="38"/>
      <c r="U77" s="38"/>
      <c r="V77" s="38"/>
      <c r="W77" s="38"/>
      <c r="X77" s="38"/>
      <c r="Z77" s="56" t="s">
        <v>559</v>
      </c>
      <c r="AA77" s="63">
        <f>AB85+AB86</f>
        <v>0</v>
      </c>
      <c r="AB77" s="36"/>
      <c r="AC77" s="14"/>
      <c r="AD77" s="14" t="s">
        <v>604</v>
      </c>
      <c r="AE77" s="26">
        <f>$D$4</f>
        <v>292</v>
      </c>
      <c r="AF77" s="36"/>
    </row>
    <row r="78" spans="1:32" x14ac:dyDescent="0.2">
      <c r="B78" s="14" t="s">
        <v>512</v>
      </c>
      <c r="C78" s="14" t="s">
        <v>537</v>
      </c>
      <c r="D78" s="25">
        <v>270</v>
      </c>
      <c r="E78" s="14">
        <f>SUMIFS('Raw data'!$H:$H,'Raw data'!$I:$I,"put",'Raw data'!$D:$D,'PL &amp; CF'!$D78,'Raw data'!$E:$E,'PL &amp; CF'!$D$99)</f>
        <v>11.775</v>
      </c>
      <c r="F78" s="65">
        <f>AE77/D78</f>
        <v>1.0814814814814815</v>
      </c>
      <c r="G78" s="65" t="str">
        <f>IF(AND(C75="put",F78&lt;1),"ITM","OTM")</f>
        <v>OTM</v>
      </c>
      <c r="H78" s="30">
        <f>-SUMIFS('Raw data'!U:U,'Raw data'!D:D,'PL &amp; CF'!D78,'Raw data'!E:E,'PL &amp; CF'!D79,'Raw data'!I:I,"put")</f>
        <v>0.28556244440212503</v>
      </c>
      <c r="I78" s="25">
        <v>30</v>
      </c>
      <c r="J78" s="30">
        <f>H78*I78*$D$13</f>
        <v>856.687333206375</v>
      </c>
      <c r="K78" s="30">
        <f>I78*$D$4*$D$13</f>
        <v>876000</v>
      </c>
      <c r="L78" s="30">
        <f t="shared" ref="L78" si="3">K78*H78</f>
        <v>250152.70129626151</v>
      </c>
      <c r="M78" s="17">
        <f>AE78</f>
        <v>310</v>
      </c>
      <c r="N78" s="30">
        <f>-MAX(D78-M78,0)*I78*D13</f>
        <v>0</v>
      </c>
      <c r="O78" s="30"/>
      <c r="P78" s="30"/>
      <c r="Q78" s="30"/>
      <c r="R78" s="30"/>
      <c r="S78" s="30"/>
      <c r="T78" s="30"/>
      <c r="U78" s="30"/>
      <c r="V78" s="30"/>
      <c r="W78" s="30"/>
      <c r="X78" s="30"/>
      <c r="Z78" s="14" t="s">
        <v>547</v>
      </c>
      <c r="AA78" s="30">
        <f>N79</f>
        <v>0</v>
      </c>
      <c r="AB78" s="30"/>
      <c r="AC78" s="14"/>
      <c r="AD78" s="30" t="s">
        <v>549</v>
      </c>
      <c r="AE78" s="30">
        <f>$D$8</f>
        <v>310</v>
      </c>
      <c r="AF78" s="30"/>
    </row>
    <row r="79" spans="1:32" x14ac:dyDescent="0.2">
      <c r="B79" s="14" t="s">
        <v>2</v>
      </c>
      <c r="C79" s="14"/>
      <c r="D79" s="26">
        <v>0.52675111540592401</v>
      </c>
      <c r="E79" s="14"/>
      <c r="F79" s="14"/>
      <c r="G79" s="14"/>
      <c r="H79" s="14"/>
      <c r="I79" s="14"/>
      <c r="J79" s="31">
        <f>SUM(J78:J78)</f>
        <v>856.687333206375</v>
      </c>
      <c r="K79" s="31">
        <f>SUM(K78:K78)</f>
        <v>876000</v>
      </c>
      <c r="L79" s="31">
        <f>SUM(L78:L78)</f>
        <v>250152.70129626151</v>
      </c>
      <c r="M79" s="14"/>
      <c r="N79" s="31">
        <f>SUM(N78:N78)</f>
        <v>0</v>
      </c>
      <c r="O79" s="31"/>
      <c r="P79" s="31"/>
      <c r="Q79" s="31"/>
      <c r="R79" s="31"/>
      <c r="S79" s="31"/>
      <c r="T79" s="31"/>
      <c r="U79" s="31"/>
      <c r="V79" s="31"/>
      <c r="W79" s="31"/>
      <c r="X79" s="31"/>
      <c r="Z79" s="14" t="s">
        <v>532</v>
      </c>
      <c r="AA79" s="30">
        <v>0</v>
      </c>
      <c r="AB79" s="30"/>
      <c r="AC79" s="14"/>
      <c r="AD79" s="57" t="s">
        <v>605</v>
      </c>
      <c r="AE79" s="58">
        <f>AE78/AE77-1</f>
        <v>6.164383561643838E-2</v>
      </c>
      <c r="AF79" s="66" t="str">
        <f>IF(AE79&gt;0,"bullish","bearish")</f>
        <v>bullish</v>
      </c>
    </row>
    <row r="80" spans="1:32" x14ac:dyDescent="0.2">
      <c r="B80" s="14"/>
      <c r="C80" s="14"/>
      <c r="D80" s="14"/>
      <c r="E80" s="14"/>
      <c r="F80" s="14"/>
      <c r="G80" s="14"/>
      <c r="H80" s="14"/>
      <c r="I80" s="14"/>
      <c r="J80" s="14"/>
      <c r="K80" s="28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Z80" s="14" t="s">
        <v>540</v>
      </c>
      <c r="AA80" s="26">
        <f>E78*I78*D13</f>
        <v>35325</v>
      </c>
      <c r="AB80" s="26"/>
      <c r="AC80" s="30"/>
      <c r="AD80" s="30"/>
      <c r="AE80" s="30"/>
      <c r="AF80" s="30"/>
    </row>
    <row r="81" spans="1:34" x14ac:dyDescent="0.2">
      <c r="B81" s="14"/>
      <c r="C81" s="14"/>
      <c r="D81" s="14"/>
      <c r="E81" s="14"/>
      <c r="F81" s="14"/>
      <c r="G81" s="14"/>
      <c r="H81" s="14"/>
      <c r="I81" s="14"/>
      <c r="J81" s="14"/>
      <c r="K81" s="28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Z81" s="15" t="s">
        <v>548</v>
      </c>
      <c r="AA81" s="31">
        <f>SUM(AA78:AA80)</f>
        <v>35325</v>
      </c>
      <c r="AB81" s="31"/>
      <c r="AC81" s="30"/>
      <c r="AD81" s="30"/>
      <c r="AE81" s="30"/>
      <c r="AF81" s="30"/>
    </row>
    <row r="82" spans="1:34" x14ac:dyDescent="0.2">
      <c r="B82" s="14"/>
      <c r="C82" s="14"/>
      <c r="D82" s="26"/>
      <c r="E82" s="14"/>
      <c r="F82" s="14"/>
      <c r="G82" s="14"/>
      <c r="H82" s="14"/>
      <c r="I82" s="14"/>
      <c r="J82" s="14"/>
      <c r="K82" s="28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Z82" s="57" t="s">
        <v>593</v>
      </c>
      <c r="AA82" s="58">
        <f>IFERROR(AA81/AA77,0)</f>
        <v>0</v>
      </c>
      <c r="AB82" s="31"/>
      <c r="AC82" s="31"/>
      <c r="AD82" s="31"/>
      <c r="AE82" s="31"/>
      <c r="AF82" s="31"/>
    </row>
    <row r="83" spans="1:34" x14ac:dyDescent="0.2">
      <c r="B83" s="14"/>
      <c r="C83" s="14"/>
      <c r="D83" s="29"/>
      <c r="E83" s="14"/>
      <c r="F83" s="14"/>
      <c r="G83" s="14"/>
      <c r="H83" s="14"/>
      <c r="I83" s="14"/>
      <c r="J83" s="14"/>
      <c r="K83" s="28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Z83" s="15"/>
      <c r="AA83" s="31"/>
      <c r="AB83" s="31"/>
      <c r="AC83" s="14"/>
      <c r="AD83" s="14"/>
      <c r="AE83" s="14"/>
      <c r="AF83" s="14"/>
    </row>
    <row r="84" spans="1:34" x14ac:dyDescent="0.2">
      <c r="B84" s="14"/>
      <c r="C84" s="14"/>
      <c r="D84" s="26"/>
      <c r="E84" s="14"/>
      <c r="F84" s="14"/>
      <c r="G84" s="14"/>
      <c r="H84" s="14"/>
      <c r="I84" s="14"/>
      <c r="J84" s="14"/>
      <c r="K84" s="28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Z84" s="15" t="s">
        <v>599</v>
      </c>
      <c r="AA84" s="60">
        <f>SUM(AA85:AA90)</f>
        <v>0</v>
      </c>
      <c r="AB84" s="30"/>
      <c r="AC84" s="14"/>
      <c r="AD84" s="14"/>
      <c r="AE84" s="14"/>
      <c r="AF84" s="14"/>
    </row>
    <row r="85" spans="1:34" x14ac:dyDescent="0.2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Z85" s="41" t="s">
        <v>610</v>
      </c>
      <c r="AA85" s="42">
        <f>IFERROR(AB85/AA77,0)</f>
        <v>0</v>
      </c>
      <c r="AB85" s="59">
        <v>0</v>
      </c>
      <c r="AC85" s="14"/>
      <c r="AD85" s="14"/>
      <c r="AE85" s="14"/>
      <c r="AF85" s="14"/>
    </row>
    <row r="86" spans="1:34" x14ac:dyDescent="0.2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Z86" s="41" t="s">
        <v>611</v>
      </c>
      <c r="AA86" s="42">
        <f>IFERROR(AB86/AA77,0)</f>
        <v>0</v>
      </c>
      <c r="AB86" s="30">
        <v>0</v>
      </c>
      <c r="AC86" s="14"/>
      <c r="AD86" s="14"/>
      <c r="AE86" s="14"/>
      <c r="AF86" s="14"/>
    </row>
    <row r="87" spans="1:34" x14ac:dyDescent="0.2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Z87" s="41"/>
      <c r="AA87" s="42"/>
      <c r="AB87" s="30"/>
      <c r="AC87" s="14"/>
      <c r="AD87" s="14"/>
      <c r="AE87" s="14"/>
      <c r="AF87" s="14"/>
    </row>
    <row r="89" spans="1:34" x14ac:dyDescent="0.2">
      <c r="A89" s="39">
        <v>5</v>
      </c>
      <c r="B89" s="32" t="s">
        <v>541</v>
      </c>
      <c r="C89" s="33" t="s">
        <v>7</v>
      </c>
      <c r="D89" s="33"/>
      <c r="E89" s="34"/>
      <c r="F89" s="34"/>
      <c r="G89" s="34"/>
      <c r="H89" s="33"/>
      <c r="I89" s="34"/>
      <c r="J89" s="33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Z89" s="34"/>
      <c r="AA89" s="34"/>
      <c r="AB89" s="34"/>
      <c r="AC89" s="34"/>
      <c r="AD89" s="34"/>
      <c r="AE89" s="34"/>
      <c r="AF89" s="34"/>
    </row>
    <row r="90" spans="1:34" ht="16" customHeight="1" x14ac:dyDescent="0.2">
      <c r="B90" s="97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Z90" s="94"/>
      <c r="AA90" s="94"/>
      <c r="AB90" s="94"/>
      <c r="AC90" s="94"/>
      <c r="AD90" s="101"/>
      <c r="AE90" s="101"/>
      <c r="AF90" s="101"/>
    </row>
    <row r="91" spans="1:34" ht="16" customHeight="1" x14ac:dyDescent="0.2">
      <c r="B91" s="98" t="s">
        <v>599</v>
      </c>
      <c r="C91" s="60">
        <f>SUM(C92:C93)</f>
        <v>1</v>
      </c>
      <c r="D91" s="30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Z91" s="93"/>
      <c r="AA91" s="93"/>
      <c r="AB91" s="93"/>
      <c r="AC91" s="93"/>
      <c r="AD91" s="96"/>
      <c r="AE91" s="96"/>
      <c r="AF91" s="96"/>
    </row>
    <row r="92" spans="1:34" ht="16" customHeight="1" x14ac:dyDescent="0.2">
      <c r="B92" s="41" t="s">
        <v>610</v>
      </c>
      <c r="C92" s="42">
        <f>D92/AA96</f>
        <v>0.88411857798367921</v>
      </c>
      <c r="D92" s="59">
        <v>150000</v>
      </c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Z92" s="93"/>
      <c r="AA92" s="93"/>
      <c r="AB92" s="93"/>
      <c r="AC92" s="93"/>
      <c r="AD92" s="96"/>
      <c r="AE92" s="96"/>
      <c r="AF92" s="96"/>
    </row>
    <row r="93" spans="1:34" ht="16" customHeight="1" x14ac:dyDescent="0.2">
      <c r="B93" s="41" t="s">
        <v>625</v>
      </c>
      <c r="C93" s="42">
        <f>D93/AA96</f>
        <v>0.1158814220163208</v>
      </c>
      <c r="D93" s="31">
        <f>H98*E98*D13*C94</f>
        <v>19660.499999999996</v>
      </c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Z93" s="93"/>
      <c r="AA93" s="93"/>
      <c r="AB93" s="93"/>
      <c r="AC93" s="93"/>
      <c r="AD93" s="96"/>
      <c r="AE93" s="96"/>
      <c r="AF93" s="96"/>
    </row>
    <row r="94" spans="1:34" ht="16" customHeight="1" x14ac:dyDescent="0.2">
      <c r="B94" s="99" t="s">
        <v>626</v>
      </c>
      <c r="C94" s="91">
        <v>0.3</v>
      </c>
      <c r="D94" s="31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Z94" s="93"/>
      <c r="AA94" s="93"/>
      <c r="AB94" s="93"/>
      <c r="AC94" s="93"/>
      <c r="AD94" s="96"/>
      <c r="AE94" s="96"/>
      <c r="AF94" s="96"/>
    </row>
    <row r="95" spans="1:34" ht="16" customHeight="1" x14ac:dyDescent="0.2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00"/>
      <c r="P95" s="111" t="s">
        <v>641</v>
      </c>
      <c r="Q95" s="111"/>
      <c r="R95" s="111"/>
      <c r="S95" s="111"/>
      <c r="T95" s="111"/>
      <c r="U95" s="100"/>
      <c r="V95" s="100"/>
      <c r="W95" s="100"/>
      <c r="X95" s="100"/>
      <c r="Z95" s="92" t="s">
        <v>628</v>
      </c>
      <c r="AA95" s="92"/>
      <c r="AB95" s="93"/>
      <c r="AC95" s="93"/>
      <c r="AD95" s="92" t="s">
        <v>629</v>
      </c>
      <c r="AE95" s="92"/>
      <c r="AF95" s="96"/>
    </row>
    <row r="96" spans="1:34" s="37" customFormat="1" ht="30" x14ac:dyDescent="0.2">
      <c r="A96" s="40"/>
      <c r="B96" s="38"/>
      <c r="C96" s="38"/>
      <c r="D96" s="38" t="s">
        <v>1</v>
      </c>
      <c r="E96" s="38" t="s">
        <v>538</v>
      </c>
      <c r="F96" s="84" t="s">
        <v>612</v>
      </c>
      <c r="G96" s="84"/>
      <c r="H96" s="38" t="s">
        <v>546</v>
      </c>
      <c r="I96" s="38" t="s">
        <v>539</v>
      </c>
      <c r="J96" s="38" t="s">
        <v>557</v>
      </c>
      <c r="K96" s="38" t="s">
        <v>561</v>
      </c>
      <c r="L96" s="38" t="s">
        <v>549</v>
      </c>
      <c r="M96" s="38" t="s">
        <v>547</v>
      </c>
      <c r="N96" s="38" t="s">
        <v>624</v>
      </c>
      <c r="O96" s="38" t="s">
        <v>640</v>
      </c>
      <c r="P96" s="110" t="s">
        <v>518</v>
      </c>
      <c r="Q96" s="110" t="s">
        <v>620</v>
      </c>
      <c r="R96" s="110" t="s">
        <v>621</v>
      </c>
      <c r="S96" s="110" t="s">
        <v>622</v>
      </c>
      <c r="T96" s="110" t="s">
        <v>623</v>
      </c>
      <c r="U96" s="38" t="s">
        <v>20</v>
      </c>
      <c r="V96" s="38" t="s">
        <v>21</v>
      </c>
      <c r="W96" s="38" t="s">
        <v>644</v>
      </c>
      <c r="X96" s="38" t="s">
        <v>627</v>
      </c>
      <c r="Y96" s="7"/>
      <c r="Z96" s="56" t="s">
        <v>559</v>
      </c>
      <c r="AA96" s="63">
        <f>D92+D93</f>
        <v>169660.5</v>
      </c>
      <c r="AB96" s="36"/>
      <c r="AC96" s="36"/>
      <c r="AD96" s="56" t="s">
        <v>559</v>
      </c>
      <c r="AE96" s="63">
        <f>AA96</f>
        <v>169660.5</v>
      </c>
      <c r="AF96" s="36"/>
      <c r="AG96" s="7"/>
      <c r="AH96" s="7"/>
    </row>
    <row r="97" spans="1:32" x14ac:dyDescent="0.2">
      <c r="B97" s="14" t="s">
        <v>535</v>
      </c>
      <c r="C97" s="14" t="s">
        <v>536</v>
      </c>
      <c r="D97" s="25">
        <v>210</v>
      </c>
      <c r="E97" s="14">
        <f>SUMIFS('Raw data'!$H:$H,'Raw data'!$I:$I,"call",'Raw data'!$D:$D,'PL &amp; CF'!$D97,'Raw data'!$E:$E,'PL &amp; CF'!$D$99)</f>
        <v>87.95</v>
      </c>
      <c r="F97" s="65">
        <f>AA104/D97</f>
        <v>1.3904761904761904</v>
      </c>
      <c r="G97" s="65" t="str">
        <f>IF(AND(C89="call",F97&gt;1),"INM","OTM")</f>
        <v>INM</v>
      </c>
      <c r="H97" s="28">
        <f>ROUNDDOWN((D92)/(E97*D13),0)</f>
        <v>17</v>
      </c>
      <c r="I97" s="30">
        <f>P97*H97*$D$13</f>
        <v>1580.4187078368871</v>
      </c>
      <c r="J97" s="30">
        <f>H97*$D$4*$D$13</f>
        <v>496400</v>
      </c>
      <c r="K97" s="30">
        <f>J97*P97</f>
        <v>461482.26268837106</v>
      </c>
      <c r="L97" s="17">
        <f>D8</f>
        <v>310</v>
      </c>
      <c r="M97" s="30">
        <f>MAX(L97-D97,0)*H97*D13</f>
        <v>170000</v>
      </c>
      <c r="N97" s="14"/>
      <c r="O97" s="25">
        <v>280</v>
      </c>
      <c r="P97" s="30">
        <f>SUMIFS('Raw data'!U:U,'Raw data'!D:D,'PL &amp; CF'!D97,'Raw data'!E:E,'PL &amp; CF'!D99,'Raw data'!I:I,"call")</f>
        <v>0.92965806343346302</v>
      </c>
      <c r="Q97" s="100"/>
      <c r="R97" s="30"/>
      <c r="S97" s="30"/>
      <c r="T97" s="30"/>
      <c r="U97" s="30"/>
      <c r="V97" s="30"/>
      <c r="W97" s="30"/>
      <c r="X97" s="30"/>
      <c r="Z97" s="14" t="s">
        <v>547</v>
      </c>
      <c r="AA97" s="30">
        <f>M99</f>
        <v>102000</v>
      </c>
      <c r="AB97" s="30"/>
      <c r="AC97" s="30"/>
      <c r="AD97" s="14" t="s">
        <v>629</v>
      </c>
      <c r="AE97" s="30">
        <f>R99</f>
        <v>0</v>
      </c>
      <c r="AF97" s="36"/>
    </row>
    <row r="98" spans="1:32" x14ac:dyDescent="0.2">
      <c r="B98" s="14" t="s">
        <v>512</v>
      </c>
      <c r="C98" s="14" t="s">
        <v>537</v>
      </c>
      <c r="D98" s="25">
        <v>270</v>
      </c>
      <c r="E98" s="14">
        <f>SUMIFS('Raw data'!$H:$H,'Raw data'!$I:$I,"call",'Raw data'!$D:$D,'PL &amp; CF'!$D98,'Raw data'!$E:$E,'PL &amp; CF'!$D$99)</f>
        <v>38.549999999999997</v>
      </c>
      <c r="F98" s="65">
        <f>AA105/D98</f>
        <v>1.1481481481481481</v>
      </c>
      <c r="G98" s="65" t="str">
        <f>IF(AND(C89="call",F98&gt;1),"INM","OTM")</f>
        <v>INM</v>
      </c>
      <c r="H98" s="28">
        <f>H97</f>
        <v>17</v>
      </c>
      <c r="I98" s="30">
        <f>P98*H98*$D$13</f>
        <v>-1209.6693567047407</v>
      </c>
      <c r="J98" s="30">
        <f>-H98*$D$4*$D$13</f>
        <v>-496400</v>
      </c>
      <c r="K98" s="30">
        <f>J98*P98</f>
        <v>353223.45215778425</v>
      </c>
      <c r="L98" s="17">
        <f>L97</f>
        <v>310</v>
      </c>
      <c r="M98" s="30">
        <f>-MAX(L98-D98,0)*H98*D13</f>
        <v>-68000</v>
      </c>
      <c r="N98" s="14"/>
      <c r="O98" s="25">
        <v>280</v>
      </c>
      <c r="P98" s="30">
        <f>-SUMIFS('Raw data'!U:U,'Raw data'!D:D,'PL &amp; CF'!D98,'Raw data'!E:E,'PL &amp; CF'!D99,'Raw data'!I:I,"call")</f>
        <v>-0.71157020982631802</v>
      </c>
      <c r="Q98" s="100"/>
      <c r="R98" s="30"/>
      <c r="S98" s="30"/>
      <c r="T98" s="30"/>
      <c r="U98" s="30"/>
      <c r="V98" s="30"/>
      <c r="W98" s="30"/>
      <c r="X98" s="30"/>
      <c r="Z98" s="14" t="s">
        <v>532</v>
      </c>
      <c r="AA98" s="30">
        <f>-E97*H97*D13</f>
        <v>-149515</v>
      </c>
      <c r="AB98" s="30"/>
      <c r="AC98" s="30"/>
      <c r="AD98" s="14" t="s">
        <v>532</v>
      </c>
      <c r="AE98" s="30">
        <f>AA98</f>
        <v>-149515</v>
      </c>
      <c r="AF98" s="36"/>
    </row>
    <row r="99" spans="1:32" x14ac:dyDescent="0.2">
      <c r="B99" s="14" t="s">
        <v>2</v>
      </c>
      <c r="C99" s="14"/>
      <c r="D99" s="26">
        <v>0.52675111540592401</v>
      </c>
      <c r="E99" s="14"/>
      <c r="F99" s="14"/>
      <c r="G99" s="14"/>
      <c r="H99" s="14"/>
      <c r="I99" s="31">
        <f>SUM(I97:I98)</f>
        <v>370.74935113214633</v>
      </c>
      <c r="J99" s="31">
        <f>SUM(J97:J98)</f>
        <v>0</v>
      </c>
      <c r="K99" s="31">
        <f>SUM(K97:K98)</f>
        <v>814705.71484615537</v>
      </c>
      <c r="L99" s="14"/>
      <c r="M99" s="31">
        <f>SUM(M97:M98)</f>
        <v>102000</v>
      </c>
      <c r="N99" s="14"/>
      <c r="O99" s="31"/>
      <c r="P99" s="31"/>
      <c r="Q99" s="31"/>
      <c r="R99" s="31"/>
      <c r="S99" s="31"/>
      <c r="T99" s="31"/>
      <c r="U99" s="31"/>
      <c r="V99" s="31"/>
      <c r="W99" s="31"/>
      <c r="X99" s="31">
        <f>SUM(X97:X98)</f>
        <v>0</v>
      </c>
      <c r="Z99" s="14" t="s">
        <v>540</v>
      </c>
      <c r="AA99" s="26">
        <f>E98*H98*D13</f>
        <v>65534.999999999993</v>
      </c>
      <c r="AB99" s="26"/>
      <c r="AC99" s="26"/>
      <c r="AD99" s="14" t="s">
        <v>540</v>
      </c>
      <c r="AE99" s="26">
        <f>AA99</f>
        <v>65534.999999999993</v>
      </c>
      <c r="AF99" s="36"/>
    </row>
    <row r="100" spans="1:32" x14ac:dyDescent="0.2">
      <c r="B100" s="14"/>
      <c r="C100" s="14"/>
      <c r="D100" s="29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00" t="s">
        <v>642</v>
      </c>
      <c r="W100" s="25">
        <v>0.2</v>
      </c>
      <c r="X100" s="14"/>
      <c r="Z100" s="15" t="s">
        <v>548</v>
      </c>
      <c r="AA100" s="31">
        <f>SUM(AA97:AA99)</f>
        <v>18019.999999999993</v>
      </c>
      <c r="AB100" s="31"/>
      <c r="AC100" s="31"/>
      <c r="AD100" s="15" t="s">
        <v>548</v>
      </c>
      <c r="AE100" s="31">
        <f>SUM(AE97:AE99)</f>
        <v>-83980</v>
      </c>
      <c r="AF100" s="36"/>
    </row>
    <row r="101" spans="1:32" x14ac:dyDescent="0.2">
      <c r="B101" s="14"/>
      <c r="C101" s="14"/>
      <c r="D101" s="29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Z101" s="57"/>
      <c r="AA101" s="57"/>
      <c r="AB101" s="31"/>
      <c r="AC101" s="31"/>
      <c r="AD101" s="31"/>
      <c r="AE101" s="31"/>
      <c r="AF101" s="31"/>
    </row>
    <row r="102" spans="1:32" x14ac:dyDescent="0.2">
      <c r="B102" s="14" t="s">
        <v>578</v>
      </c>
      <c r="C102" s="42">
        <f>-C110/(D98-D97)</f>
        <v>0.82333333333333347</v>
      </c>
      <c r="D102" s="50" t="str">
        <f>VLOOKUP(C102,Parameters!B26:C29,2,TRUE)</f>
        <v>Poor</v>
      </c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Z102" s="15"/>
      <c r="AA102" s="31"/>
      <c r="AB102" s="31"/>
      <c r="AC102" s="31"/>
      <c r="AD102" s="31"/>
      <c r="AE102" s="31"/>
      <c r="AF102" s="31"/>
    </row>
    <row r="103" spans="1:32" x14ac:dyDescent="0.2">
      <c r="B103" s="14"/>
      <c r="C103" s="14"/>
      <c r="D103" s="29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Z103" s="15"/>
      <c r="AA103" s="31"/>
      <c r="AB103" s="31"/>
      <c r="AC103" s="31"/>
      <c r="AD103" s="30"/>
      <c r="AE103" s="31"/>
      <c r="AF103" s="31"/>
    </row>
    <row r="104" spans="1:32" x14ac:dyDescent="0.2">
      <c r="A104" s="7"/>
      <c r="B104" s="14" t="s">
        <v>571</v>
      </c>
      <c r="C104" s="14"/>
      <c r="D104" s="29"/>
      <c r="E104" s="14"/>
      <c r="F104" s="14"/>
      <c r="G104" s="14"/>
      <c r="H104" s="14"/>
      <c r="I104" s="14"/>
      <c r="J104" s="14"/>
      <c r="K104" s="14"/>
      <c r="L104" s="14"/>
      <c r="M104" s="14"/>
      <c r="N104" s="34"/>
      <c r="O104" s="34"/>
      <c r="P104" s="34"/>
      <c r="Q104" s="34"/>
      <c r="R104" s="34"/>
      <c r="S104" s="34"/>
      <c r="T104" s="34"/>
      <c r="U104" s="34"/>
      <c r="V104" s="34"/>
      <c r="W104" s="31"/>
      <c r="X104" s="31"/>
      <c r="Z104" s="14" t="s">
        <v>604</v>
      </c>
      <c r="AA104" s="26">
        <f>$D$4</f>
        <v>292</v>
      </c>
      <c r="AB104" s="31"/>
      <c r="AC104" s="31"/>
      <c r="AD104" s="30" t="s">
        <v>604</v>
      </c>
      <c r="AE104" s="26">
        <f>$D$4</f>
        <v>292</v>
      </c>
      <c r="AF104" s="31"/>
    </row>
    <row r="105" spans="1:32" x14ac:dyDescent="0.2">
      <c r="A105" s="7"/>
      <c r="B105" s="41" t="s">
        <v>572</v>
      </c>
      <c r="C105" s="30">
        <f>D97</f>
        <v>210</v>
      </c>
      <c r="D105" s="29"/>
      <c r="E105" s="14"/>
      <c r="F105" s="14"/>
      <c r="G105" s="14"/>
      <c r="H105" s="14"/>
      <c r="I105" s="14"/>
      <c r="J105" s="14"/>
      <c r="K105" s="14"/>
      <c r="L105" s="14"/>
      <c r="M105" s="14"/>
      <c r="N105" s="103" t="s">
        <v>542</v>
      </c>
      <c r="O105" s="34"/>
      <c r="P105" s="34"/>
      <c r="Q105" s="34"/>
      <c r="R105" s="34"/>
      <c r="S105" s="34"/>
      <c r="T105" s="34"/>
      <c r="U105" s="34"/>
      <c r="V105" s="34"/>
      <c r="W105" s="31"/>
      <c r="X105" s="31"/>
      <c r="Z105" s="30" t="s">
        <v>643</v>
      </c>
      <c r="AA105" s="30">
        <f>$D$8</f>
        <v>310</v>
      </c>
      <c r="AB105" s="31"/>
      <c r="AC105" s="31"/>
      <c r="AD105" s="30" t="s">
        <v>639</v>
      </c>
      <c r="AE105" s="25">
        <v>295</v>
      </c>
      <c r="AF105" s="31"/>
    </row>
    <row r="106" spans="1:32" x14ac:dyDescent="0.2">
      <c r="A106" s="7"/>
      <c r="B106" s="41" t="s">
        <v>573</v>
      </c>
      <c r="C106" s="30">
        <f>D98</f>
        <v>270</v>
      </c>
      <c r="D106" s="29"/>
      <c r="E106" s="14"/>
      <c r="F106" s="14"/>
      <c r="G106" s="14"/>
      <c r="H106" s="14"/>
      <c r="I106" s="14"/>
      <c r="J106" s="14"/>
      <c r="K106" s="14"/>
      <c r="L106" s="14"/>
      <c r="M106" s="14"/>
      <c r="N106" s="34"/>
      <c r="O106" s="34"/>
      <c r="P106" s="34"/>
      <c r="Q106" s="34"/>
      <c r="R106" s="34"/>
      <c r="S106" s="34"/>
      <c r="T106" s="34"/>
      <c r="U106" s="34"/>
      <c r="V106" s="34"/>
      <c r="W106" s="31"/>
      <c r="X106" s="31"/>
      <c r="Z106" s="57" t="s">
        <v>605</v>
      </c>
      <c r="AA106" s="58">
        <f>AA105/AA104-1</f>
        <v>6.164383561643838E-2</v>
      </c>
      <c r="AB106" s="66" t="str">
        <f>IF(AA106&gt;0,"bullish","bearish")</f>
        <v>bullish</v>
      </c>
      <c r="AC106" s="31"/>
      <c r="AD106" s="57" t="s">
        <v>605</v>
      </c>
      <c r="AE106" s="58">
        <f>AE105/AE104-1</f>
        <v>1.0273972602739656E-2</v>
      </c>
      <c r="AF106" s="66" t="str">
        <f>IF(AE106&gt;0,"bullish","bearish")</f>
        <v>bullish</v>
      </c>
    </row>
    <row r="107" spans="1:32" x14ac:dyDescent="0.2">
      <c r="A107" s="7"/>
      <c r="B107" s="41" t="s">
        <v>569</v>
      </c>
      <c r="C107" s="30">
        <f>C110</f>
        <v>-49.400000000000006</v>
      </c>
      <c r="D107" s="29"/>
      <c r="E107" s="14"/>
      <c r="F107" s="14"/>
      <c r="G107" s="14"/>
      <c r="H107" s="14"/>
      <c r="I107" s="14"/>
      <c r="J107" s="14"/>
      <c r="K107" s="14"/>
      <c r="L107" s="14"/>
      <c r="M107" s="14"/>
      <c r="N107" s="34"/>
      <c r="O107" s="34"/>
      <c r="P107" s="34"/>
      <c r="Q107" s="34"/>
      <c r="R107" s="34"/>
      <c r="S107" s="34"/>
      <c r="T107" s="34"/>
      <c r="U107" s="34"/>
      <c r="V107" s="34"/>
      <c r="W107" s="31"/>
      <c r="X107" s="31"/>
      <c r="Z107" s="15"/>
      <c r="AA107" s="31"/>
      <c r="AB107" s="31"/>
      <c r="AC107" s="31"/>
      <c r="AD107" s="30"/>
      <c r="AE107" s="31"/>
      <c r="AF107" s="31"/>
    </row>
    <row r="108" spans="1:32" x14ac:dyDescent="0.2">
      <c r="A108" s="7"/>
      <c r="B108" s="41" t="s">
        <v>574</v>
      </c>
      <c r="C108" s="30">
        <f>C105-C110</f>
        <v>259.39999999999998</v>
      </c>
      <c r="D108" s="29"/>
      <c r="E108" s="14"/>
      <c r="F108" s="14"/>
      <c r="G108" s="14"/>
      <c r="H108" s="14"/>
      <c r="I108" s="14"/>
      <c r="J108" s="14"/>
      <c r="K108" s="14"/>
      <c r="L108" s="14"/>
      <c r="M108" s="14"/>
      <c r="N108" s="34"/>
      <c r="O108" s="34"/>
      <c r="P108" s="34"/>
      <c r="Q108" s="34"/>
      <c r="R108" s="34"/>
      <c r="S108" s="34"/>
      <c r="T108" s="34"/>
      <c r="U108" s="34"/>
      <c r="V108" s="34"/>
      <c r="W108" s="31"/>
      <c r="X108" s="31"/>
      <c r="Z108" s="15"/>
      <c r="AA108" s="31"/>
      <c r="AB108" s="31"/>
      <c r="AC108" s="31"/>
      <c r="AD108" s="30"/>
      <c r="AE108" s="31"/>
      <c r="AF108" s="31"/>
    </row>
    <row r="109" spans="1:32" x14ac:dyDescent="0.2">
      <c r="A109" s="7"/>
      <c r="B109" s="41" t="s">
        <v>570</v>
      </c>
      <c r="C109" s="30">
        <f>D98-D97+C110</f>
        <v>10.599999999999994</v>
      </c>
      <c r="D109" s="29"/>
      <c r="E109" s="14"/>
      <c r="F109" s="14"/>
      <c r="G109" s="14"/>
      <c r="H109" s="14"/>
      <c r="I109" s="14"/>
      <c r="J109" s="14"/>
      <c r="K109" s="14"/>
      <c r="L109" s="14"/>
      <c r="M109" s="14"/>
      <c r="N109" s="34"/>
      <c r="O109" s="34"/>
      <c r="P109" s="34"/>
      <c r="Q109" s="34"/>
      <c r="R109" s="34"/>
      <c r="S109" s="34"/>
      <c r="T109" s="34"/>
      <c r="U109" s="34"/>
      <c r="V109" s="34"/>
      <c r="W109" s="14"/>
      <c r="X109" s="14"/>
      <c r="Z109" s="100" t="s">
        <v>630</v>
      </c>
      <c r="AA109" s="58">
        <f>E138/ABS(E118)</f>
        <v>0.21457489878542496</v>
      </c>
      <c r="AB109" s="95" t="s">
        <v>637</v>
      </c>
      <c r="AC109" s="31"/>
      <c r="AD109" s="31"/>
      <c r="AE109" s="31"/>
      <c r="AF109" s="31"/>
    </row>
    <row r="110" spans="1:32" x14ac:dyDescent="0.2">
      <c r="A110" s="7"/>
      <c r="B110" s="41" t="s">
        <v>575</v>
      </c>
      <c r="C110" s="30">
        <f>-E97+E98</f>
        <v>-49.400000000000006</v>
      </c>
      <c r="D110" s="29"/>
      <c r="E110" s="14"/>
      <c r="F110" s="14"/>
      <c r="G110" s="14"/>
      <c r="H110" s="14"/>
      <c r="I110" s="14"/>
      <c r="J110" s="14"/>
      <c r="K110" s="14"/>
      <c r="L110" s="14"/>
      <c r="M110" s="14"/>
      <c r="N110" s="34"/>
      <c r="O110" s="34"/>
      <c r="P110" s="34"/>
      <c r="Q110" s="102"/>
      <c r="R110" s="102"/>
      <c r="S110" s="102"/>
      <c r="T110" s="34"/>
      <c r="U110" s="34"/>
      <c r="V110" s="34"/>
      <c r="W110" s="14"/>
      <c r="X110" s="14"/>
      <c r="Z110" s="100" t="s">
        <v>631</v>
      </c>
      <c r="AA110" s="58">
        <f>AA100/E119</f>
        <v>-0.21457489878542502</v>
      </c>
      <c r="AB110" s="95" t="s">
        <v>638</v>
      </c>
      <c r="AC110" s="31"/>
      <c r="AD110" s="31"/>
      <c r="AE110" s="31"/>
      <c r="AF110" s="31"/>
    </row>
    <row r="111" spans="1:32" x14ac:dyDescent="0.2">
      <c r="A111" s="7"/>
      <c r="B111" s="41"/>
      <c r="C111" s="30"/>
      <c r="D111" s="29"/>
      <c r="E111" s="14"/>
      <c r="F111" s="14"/>
      <c r="G111" s="14"/>
      <c r="H111" s="14"/>
      <c r="I111" s="14"/>
      <c r="J111" s="14"/>
      <c r="K111" s="14"/>
      <c r="L111" s="14"/>
      <c r="M111" s="14"/>
      <c r="N111" s="34"/>
      <c r="O111" s="34"/>
      <c r="P111" s="34"/>
      <c r="Q111" s="102"/>
      <c r="R111" s="102"/>
      <c r="S111" s="102"/>
      <c r="T111" s="34"/>
      <c r="U111" s="34"/>
      <c r="V111" s="34"/>
      <c r="W111" s="14"/>
      <c r="X111" s="14"/>
      <c r="Z111" s="100" t="s">
        <v>632</v>
      </c>
      <c r="AA111" s="58"/>
      <c r="AB111" s="95"/>
      <c r="AC111" s="31"/>
      <c r="AD111" s="31"/>
      <c r="AE111" s="31"/>
      <c r="AF111" s="31"/>
    </row>
    <row r="112" spans="1:32" x14ac:dyDescent="0.2">
      <c r="A112" s="7"/>
      <c r="B112" s="106"/>
      <c r="C112" s="105" t="s">
        <v>648</v>
      </c>
      <c r="D112" s="105"/>
      <c r="E112" s="105"/>
      <c r="F112" s="105"/>
      <c r="G112" s="105"/>
      <c r="H112" s="105"/>
      <c r="I112" s="105"/>
      <c r="J112" s="105"/>
      <c r="K112" s="105"/>
      <c r="L112" s="105"/>
      <c r="M112" s="14"/>
      <c r="N112" s="34"/>
      <c r="O112" s="34"/>
      <c r="P112" s="34"/>
      <c r="Q112" s="34"/>
      <c r="R112" s="34"/>
      <c r="S112" s="34"/>
      <c r="T112" s="34"/>
      <c r="U112" s="34"/>
      <c r="V112" s="34"/>
      <c r="W112" s="14"/>
      <c r="X112" s="14"/>
      <c r="Z112" s="100" t="s">
        <v>645</v>
      </c>
      <c r="AA112" s="58">
        <f>AA100/AA96</f>
        <v>0.10621211183510595</v>
      </c>
      <c r="AB112" s="95" t="s">
        <v>633</v>
      </c>
      <c r="AC112" s="31"/>
      <c r="AD112" s="31"/>
      <c r="AE112" s="31"/>
      <c r="AF112" s="31"/>
    </row>
    <row r="113" spans="1:32" x14ac:dyDescent="0.2">
      <c r="A113" s="7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34"/>
      <c r="O113" s="34"/>
      <c r="P113" s="34"/>
      <c r="Q113" s="34"/>
      <c r="R113" s="34"/>
      <c r="S113" s="34"/>
      <c r="T113" s="34"/>
      <c r="U113" s="34"/>
      <c r="V113" s="34"/>
      <c r="W113" s="14"/>
      <c r="X113" s="14"/>
      <c r="Z113" s="100" t="s">
        <v>646</v>
      </c>
      <c r="AA113" s="58"/>
      <c r="AB113" s="95"/>
      <c r="AC113" s="31"/>
      <c r="AD113" s="31"/>
      <c r="AE113" s="31"/>
      <c r="AF113" s="31"/>
    </row>
    <row r="114" spans="1:32" x14ac:dyDescent="0.2">
      <c r="A114" s="7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34"/>
      <c r="O114" s="34"/>
      <c r="P114" s="34"/>
      <c r="Q114" s="34"/>
      <c r="R114" s="34"/>
      <c r="S114" s="34"/>
      <c r="T114" s="34"/>
      <c r="U114" s="34"/>
      <c r="V114" s="34"/>
      <c r="W114" s="14"/>
      <c r="X114" s="14"/>
      <c r="Z114" s="100" t="s">
        <v>647</v>
      </c>
      <c r="AA114" s="58"/>
      <c r="AB114" s="95"/>
      <c r="AC114" s="31"/>
      <c r="AD114" s="31"/>
      <c r="AE114" s="31"/>
      <c r="AF114" s="31"/>
    </row>
    <row r="115" spans="1:32" x14ac:dyDescent="0.2">
      <c r="A115" s="7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34"/>
      <c r="O115" s="34"/>
      <c r="P115" s="34"/>
      <c r="Q115" s="34"/>
      <c r="R115" s="34"/>
      <c r="S115" s="34"/>
      <c r="T115" s="34"/>
      <c r="U115" s="34"/>
      <c r="V115" s="34"/>
      <c r="W115" s="14"/>
      <c r="X115" s="14"/>
      <c r="Z115" s="100" t="s">
        <v>634</v>
      </c>
      <c r="AA115" s="58"/>
      <c r="AB115" s="95"/>
      <c r="AC115" s="31"/>
      <c r="AD115" s="31"/>
      <c r="AE115" s="31"/>
      <c r="AF115" s="31"/>
    </row>
    <row r="116" spans="1:32" x14ac:dyDescent="0.2">
      <c r="A116" s="7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34"/>
      <c r="O116" s="34"/>
      <c r="P116" s="34"/>
      <c r="Q116" s="34"/>
      <c r="R116" s="34"/>
      <c r="S116" s="34"/>
      <c r="T116" s="34"/>
      <c r="U116" s="34"/>
      <c r="V116" s="34"/>
      <c r="W116" s="14"/>
      <c r="X116" s="14"/>
      <c r="Z116" s="100" t="s">
        <v>635</v>
      </c>
      <c r="AA116" s="58"/>
      <c r="AB116" s="95"/>
      <c r="AC116" s="31"/>
      <c r="AD116" s="31"/>
      <c r="AE116" s="31"/>
      <c r="AF116" s="31"/>
    </row>
    <row r="117" spans="1:32" x14ac:dyDescent="0.2">
      <c r="A117" s="7"/>
      <c r="B117" s="46" t="s">
        <v>549</v>
      </c>
      <c r="C117" s="44" t="s">
        <v>576</v>
      </c>
      <c r="D117" s="45" t="s">
        <v>577</v>
      </c>
      <c r="E117" s="81" t="s">
        <v>616</v>
      </c>
      <c r="F117" s="14"/>
      <c r="G117" s="64"/>
      <c r="H117" s="14"/>
      <c r="I117" s="14"/>
      <c r="J117" s="14"/>
      <c r="K117" s="14"/>
      <c r="L117" s="14"/>
      <c r="M117" s="14"/>
      <c r="N117" s="34"/>
      <c r="O117" s="34"/>
      <c r="P117" s="34"/>
      <c r="Q117" s="34"/>
      <c r="R117" s="34"/>
      <c r="S117" s="34"/>
      <c r="T117" s="34"/>
      <c r="U117" s="34"/>
      <c r="V117" s="34"/>
      <c r="W117" s="14"/>
      <c r="X117" s="14"/>
      <c r="Z117" s="100" t="s">
        <v>636</v>
      </c>
      <c r="AA117" s="31"/>
      <c r="AB117" s="95"/>
      <c r="AC117" s="31"/>
      <c r="AD117" s="31"/>
      <c r="AE117" s="31"/>
      <c r="AF117" s="31"/>
    </row>
    <row r="118" spans="1:32" x14ac:dyDescent="0.2">
      <c r="A118" s="7"/>
      <c r="B118" s="104">
        <f>$B$128*(1+C118)</f>
        <v>146</v>
      </c>
      <c r="C118" s="42">
        <v>-0.5</v>
      </c>
      <c r="D118" s="43">
        <f>MAX(B118-$D$97,0)-MAX(B118-$D$98,0)+$C$110</f>
        <v>-49.400000000000006</v>
      </c>
      <c r="E118" s="43">
        <f>D118*$H$97*$D$13</f>
        <v>-83980</v>
      </c>
      <c r="F118" s="14"/>
      <c r="G118" s="43"/>
      <c r="H118" s="14"/>
      <c r="I118" s="14"/>
      <c r="J118" s="14"/>
      <c r="K118" s="14"/>
      <c r="L118" s="14"/>
      <c r="M118" s="14"/>
      <c r="N118" s="34"/>
      <c r="O118" s="34"/>
      <c r="P118" s="34"/>
      <c r="Q118" s="34"/>
      <c r="R118" s="34"/>
      <c r="S118" s="34"/>
      <c r="T118" s="34"/>
      <c r="U118" s="34"/>
      <c r="V118" s="34"/>
      <c r="W118" s="14"/>
      <c r="X118" s="14"/>
      <c r="Z118" s="31"/>
      <c r="AA118" s="31"/>
      <c r="AB118" s="95"/>
      <c r="AC118" s="31"/>
      <c r="AD118" s="31"/>
      <c r="AE118" s="31"/>
      <c r="AF118" s="31"/>
    </row>
    <row r="119" spans="1:32" x14ac:dyDescent="0.2">
      <c r="A119" s="7"/>
      <c r="B119" s="104">
        <f>$B$128*(1+C119)</f>
        <v>160.60000000000002</v>
      </c>
      <c r="C119" s="42">
        <v>-0.45</v>
      </c>
      <c r="D119" s="43">
        <f>MAX(B119-$D$97,0)-MAX(B119-$D$98,0)+$C$110</f>
        <v>-49.400000000000006</v>
      </c>
      <c r="E119" s="43">
        <f>D119*$H$97*$D$13</f>
        <v>-83980</v>
      </c>
      <c r="F119" s="14"/>
      <c r="G119" s="43"/>
      <c r="H119" s="14"/>
      <c r="I119" s="14"/>
      <c r="J119" s="14"/>
      <c r="K119" s="14"/>
      <c r="L119" s="14"/>
      <c r="M119" s="14"/>
      <c r="N119" s="34"/>
      <c r="O119" s="34"/>
      <c r="P119" s="34"/>
      <c r="Q119" s="34"/>
      <c r="R119" s="34"/>
      <c r="S119" s="34"/>
      <c r="T119" s="34"/>
      <c r="U119" s="34"/>
      <c r="V119" s="34"/>
      <c r="W119" s="14"/>
      <c r="X119" s="14"/>
      <c r="Z119" s="31"/>
      <c r="AA119" s="31"/>
      <c r="AB119" s="95"/>
      <c r="AC119" s="31"/>
      <c r="AD119" s="31"/>
      <c r="AE119" s="31"/>
      <c r="AF119" s="31"/>
    </row>
    <row r="120" spans="1:32" x14ac:dyDescent="0.2">
      <c r="A120" s="7"/>
      <c r="B120" s="104">
        <f>$B$128*(1+C120)</f>
        <v>175.2</v>
      </c>
      <c r="C120" s="42">
        <v>-0.4</v>
      </c>
      <c r="D120" s="43">
        <f>MAX(B120-$D$97,0)-MAX(B120-$D$98,0)+$C$110</f>
        <v>-49.400000000000006</v>
      </c>
      <c r="E120" s="43">
        <f>D120*$H$97*$D$13</f>
        <v>-83980</v>
      </c>
      <c r="F120" s="14"/>
      <c r="G120" s="43"/>
      <c r="H120" s="14"/>
      <c r="I120" s="14"/>
      <c r="J120" s="14"/>
      <c r="K120" s="14"/>
      <c r="L120" s="14"/>
      <c r="M120" s="14"/>
      <c r="N120" s="34"/>
      <c r="O120" s="34"/>
      <c r="P120" s="34"/>
      <c r="Q120" s="34"/>
      <c r="R120" s="34"/>
      <c r="S120" s="34"/>
      <c r="T120" s="34"/>
      <c r="U120" s="34"/>
      <c r="V120" s="34"/>
      <c r="W120" s="14"/>
      <c r="X120" s="14"/>
      <c r="Z120" s="31"/>
      <c r="AA120" s="31"/>
      <c r="AB120" s="95"/>
      <c r="AC120" s="31"/>
      <c r="AD120" s="31"/>
      <c r="AE120" s="31"/>
      <c r="AF120" s="31"/>
    </row>
    <row r="121" spans="1:32" x14ac:dyDescent="0.2">
      <c r="A121" s="7"/>
      <c r="B121" s="104">
        <f>$B$128*(1+C121)</f>
        <v>189.8</v>
      </c>
      <c r="C121" s="42">
        <v>-0.35</v>
      </c>
      <c r="D121" s="43">
        <f>MAX(B121-$D$97,0)-MAX(B121-$D$98,0)+$C$110</f>
        <v>-49.400000000000006</v>
      </c>
      <c r="E121" s="43">
        <f>D121*$H$97*$D$13</f>
        <v>-83980</v>
      </c>
      <c r="F121" s="14"/>
      <c r="G121" s="43"/>
      <c r="H121" s="14"/>
      <c r="I121" s="14"/>
      <c r="J121" s="14"/>
      <c r="K121" s="14"/>
      <c r="L121" s="14"/>
      <c r="M121" s="14"/>
      <c r="N121" s="34"/>
      <c r="O121" s="34"/>
      <c r="P121" s="34"/>
      <c r="Q121" s="34"/>
      <c r="R121" s="34"/>
      <c r="S121" s="34"/>
      <c r="T121" s="34"/>
      <c r="U121" s="34"/>
      <c r="V121" s="34"/>
      <c r="W121" s="14"/>
      <c r="X121" s="14"/>
      <c r="Z121" s="31"/>
      <c r="AA121" s="31"/>
      <c r="AB121" s="95"/>
      <c r="AC121" s="31"/>
      <c r="AD121" s="31"/>
      <c r="AE121" s="31"/>
      <c r="AF121" s="31"/>
    </row>
    <row r="122" spans="1:32" x14ac:dyDescent="0.2">
      <c r="A122" s="7"/>
      <c r="B122" s="104">
        <f>$B$128*(1+C122)</f>
        <v>204.39999999999998</v>
      </c>
      <c r="C122" s="42">
        <v>-0.3</v>
      </c>
      <c r="D122" s="43">
        <f>MAX(B122-$D$97,0)-MAX(B122-$D$98,0)+$C$110</f>
        <v>-49.400000000000006</v>
      </c>
      <c r="E122" s="43">
        <f>D122*$H$97*$D$13</f>
        <v>-83980</v>
      </c>
      <c r="F122" s="14"/>
      <c r="G122" s="43"/>
      <c r="H122" s="14"/>
      <c r="I122" s="14"/>
      <c r="J122" s="14"/>
      <c r="K122" s="14"/>
      <c r="L122" s="14"/>
      <c r="M122" s="14"/>
      <c r="N122" s="34"/>
      <c r="O122" s="34"/>
      <c r="P122" s="34"/>
      <c r="Q122" s="34"/>
      <c r="R122" s="34"/>
      <c r="S122" s="34"/>
      <c r="T122" s="34"/>
      <c r="U122" s="34"/>
      <c r="V122" s="34"/>
      <c r="W122" s="14"/>
      <c r="X122" s="14"/>
      <c r="Z122" s="31"/>
      <c r="AA122" s="31"/>
      <c r="AB122" s="95"/>
      <c r="AC122" s="31"/>
      <c r="AD122" s="31"/>
      <c r="AE122" s="31"/>
      <c r="AF122" s="31"/>
    </row>
    <row r="123" spans="1:32" x14ac:dyDescent="0.2">
      <c r="A123" s="7"/>
      <c r="B123" s="104">
        <f>$B$128*(1+C123)</f>
        <v>219</v>
      </c>
      <c r="C123" s="42">
        <v>-0.25</v>
      </c>
      <c r="D123" s="43">
        <f>MAX(B123-$D$97,0)-MAX(B123-$D$98,0)+$C$110</f>
        <v>-40.400000000000006</v>
      </c>
      <c r="E123" s="43">
        <f>D123*$H$97*$D$13</f>
        <v>-68680</v>
      </c>
      <c r="F123" s="14"/>
      <c r="G123" s="43"/>
      <c r="H123" s="14"/>
      <c r="I123" s="14"/>
      <c r="J123" s="14"/>
      <c r="K123" s="14"/>
      <c r="L123" s="14"/>
      <c r="M123" s="14"/>
      <c r="N123" s="34"/>
      <c r="O123" s="34"/>
      <c r="P123" s="34"/>
      <c r="Q123" s="34"/>
      <c r="R123" s="34"/>
      <c r="S123" s="34"/>
      <c r="T123" s="34"/>
      <c r="U123" s="34"/>
      <c r="V123" s="34"/>
      <c r="W123" s="14"/>
      <c r="X123" s="14"/>
      <c r="Z123" s="31"/>
      <c r="AA123" s="31"/>
      <c r="AB123" s="31"/>
      <c r="AC123" s="31"/>
      <c r="AD123" s="31"/>
      <c r="AE123" s="31"/>
      <c r="AF123" s="31"/>
    </row>
    <row r="124" spans="1:32" x14ac:dyDescent="0.2">
      <c r="A124" s="7"/>
      <c r="B124" s="104">
        <f>$B$128*(1+C124)</f>
        <v>233.60000000000002</v>
      </c>
      <c r="C124" s="42">
        <v>-0.2</v>
      </c>
      <c r="D124" s="43">
        <f>MAX(B124-$D$97,0)-MAX(B124-$D$98,0)+$C$110</f>
        <v>-25.799999999999983</v>
      </c>
      <c r="E124" s="43">
        <f>D124*$H$97*$D$13</f>
        <v>-43859.999999999971</v>
      </c>
      <c r="F124" s="14"/>
      <c r="G124" s="43"/>
      <c r="H124" s="14"/>
      <c r="I124" s="14"/>
      <c r="J124" s="14"/>
      <c r="K124" s="14"/>
      <c r="L124" s="14"/>
      <c r="M124" s="14"/>
      <c r="N124" s="34"/>
      <c r="O124" s="34"/>
      <c r="P124" s="34"/>
      <c r="Q124" s="34"/>
      <c r="R124" s="34"/>
      <c r="S124" s="34"/>
      <c r="T124" s="34"/>
      <c r="U124" s="34"/>
      <c r="V124" s="34"/>
      <c r="W124" s="14"/>
      <c r="X124" s="14"/>
      <c r="Z124" s="31"/>
      <c r="AA124" s="31"/>
      <c r="AB124" s="31"/>
      <c r="AC124" s="31"/>
      <c r="AD124" s="31"/>
      <c r="AE124" s="31"/>
      <c r="AF124" s="31"/>
    </row>
    <row r="125" spans="1:32" x14ac:dyDescent="0.2">
      <c r="A125" s="7"/>
      <c r="B125" s="104">
        <f>$B$128*(1+C125)</f>
        <v>248.2</v>
      </c>
      <c r="C125" s="42">
        <v>-0.15</v>
      </c>
      <c r="D125" s="43">
        <f>MAX(B125-$D$97,0)-MAX(B125-$D$98,0)+$C$110</f>
        <v>-11.200000000000017</v>
      </c>
      <c r="E125" s="43">
        <f>D125*$H$97*$D$13</f>
        <v>-19040.000000000029</v>
      </c>
      <c r="F125" s="14"/>
      <c r="G125" s="43"/>
      <c r="H125" s="14"/>
      <c r="I125" s="14"/>
      <c r="J125" s="14"/>
      <c r="K125" s="14"/>
      <c r="L125" s="14"/>
      <c r="M125" s="14"/>
      <c r="N125" s="34"/>
      <c r="O125" s="34"/>
      <c r="P125" s="34"/>
      <c r="Q125" s="34"/>
      <c r="R125" s="34"/>
      <c r="S125" s="34"/>
      <c r="T125" s="34"/>
      <c r="U125" s="34"/>
      <c r="V125" s="34"/>
      <c r="W125" s="14"/>
      <c r="X125" s="14"/>
      <c r="Z125" s="31"/>
      <c r="AA125" s="31"/>
      <c r="AB125" s="31"/>
      <c r="AC125" s="31"/>
      <c r="AD125" s="31"/>
      <c r="AE125" s="31"/>
      <c r="AF125" s="31"/>
    </row>
    <row r="126" spans="1:32" x14ac:dyDescent="0.2">
      <c r="A126" s="7"/>
      <c r="B126" s="104">
        <f>$B$128*(1+C126)</f>
        <v>262.8</v>
      </c>
      <c r="C126" s="42">
        <v>-0.1</v>
      </c>
      <c r="D126" s="43">
        <f>MAX(B126-$D$97,0)-MAX(B126-$D$98,0)+$C$110</f>
        <v>3.4000000000000057</v>
      </c>
      <c r="E126" s="43">
        <f>D126*$H$97*$D$13</f>
        <v>5780.00000000001</v>
      </c>
      <c r="F126" s="14"/>
      <c r="G126" s="43"/>
      <c r="H126" s="14"/>
      <c r="I126" s="14"/>
      <c r="J126" s="14"/>
      <c r="K126" s="14"/>
      <c r="L126" s="14"/>
      <c r="M126" s="14"/>
      <c r="N126" s="34"/>
      <c r="O126" s="34"/>
      <c r="P126" s="34"/>
      <c r="Q126" s="34"/>
      <c r="R126" s="34"/>
      <c r="S126" s="34"/>
      <c r="T126" s="34"/>
      <c r="U126" s="34"/>
      <c r="V126" s="34"/>
      <c r="W126" s="14"/>
      <c r="X126" s="14"/>
      <c r="Z126" s="31"/>
      <c r="AA126" s="31"/>
      <c r="AB126" s="31"/>
      <c r="AC126" s="31"/>
      <c r="AD126" s="31"/>
      <c r="AE126" s="31"/>
      <c r="AF126" s="31"/>
    </row>
    <row r="127" spans="1:32" x14ac:dyDescent="0.2">
      <c r="A127" s="7"/>
      <c r="B127" s="104">
        <f>$B$128*(1+C127)</f>
        <v>277.39999999999998</v>
      </c>
      <c r="C127" s="42">
        <v>-0.05</v>
      </c>
      <c r="D127" s="43">
        <f>MAX(B127-$D$97,0)-MAX(B127-$D$98,0)+$C$110</f>
        <v>10.599999999999994</v>
      </c>
      <c r="E127" s="43">
        <f>D127*$H$97*$D$13</f>
        <v>18019.999999999989</v>
      </c>
      <c r="F127" s="14"/>
      <c r="G127" s="43"/>
      <c r="H127" s="14"/>
      <c r="I127" s="14"/>
      <c r="J127" s="14"/>
      <c r="K127" s="14"/>
      <c r="L127" s="14"/>
      <c r="M127" s="14"/>
      <c r="N127" s="34"/>
      <c r="O127" s="34"/>
      <c r="P127" s="34"/>
      <c r="Q127" s="34"/>
      <c r="R127" s="34"/>
      <c r="S127" s="34"/>
      <c r="T127" s="34"/>
      <c r="U127" s="34"/>
      <c r="V127" s="34"/>
      <c r="W127" s="14"/>
      <c r="X127" s="14"/>
      <c r="Z127" s="31"/>
      <c r="AA127" s="31"/>
      <c r="AB127" s="31"/>
      <c r="AC127" s="31"/>
      <c r="AD127" s="31"/>
      <c r="AE127" s="31"/>
      <c r="AF127" s="31"/>
    </row>
    <row r="128" spans="1:32" x14ac:dyDescent="0.2">
      <c r="A128" s="7"/>
      <c r="B128" s="107">
        <f>$D$4</f>
        <v>292</v>
      </c>
      <c r="C128" s="48">
        <v>0</v>
      </c>
      <c r="D128" s="49">
        <f>MAX(B128-$D$97,0)-MAX(B128-$D$98,0)+$C$110</f>
        <v>10.599999999999994</v>
      </c>
      <c r="E128" s="43">
        <f>D128*$H$97*$D$13</f>
        <v>18019.999999999989</v>
      </c>
      <c r="F128" s="14"/>
      <c r="G128" s="43"/>
      <c r="H128" s="14"/>
      <c r="I128" s="14"/>
      <c r="J128" s="14"/>
      <c r="K128" s="14"/>
      <c r="L128" s="14"/>
      <c r="M128" s="14"/>
      <c r="N128" s="34"/>
      <c r="O128" s="34"/>
      <c r="P128" s="34"/>
      <c r="Q128" s="34"/>
      <c r="R128" s="34"/>
      <c r="S128" s="34"/>
      <c r="T128" s="34"/>
      <c r="U128" s="34"/>
      <c r="V128" s="34"/>
      <c r="W128" s="14"/>
      <c r="X128" s="14"/>
      <c r="Z128" s="31"/>
      <c r="AA128" s="31"/>
      <c r="AB128" s="31"/>
      <c r="AC128" s="31"/>
      <c r="AD128" s="31"/>
      <c r="AE128" s="31"/>
      <c r="AF128" s="31"/>
    </row>
    <row r="129" spans="1:32" x14ac:dyDescent="0.2">
      <c r="A129" s="7"/>
      <c r="B129" s="104">
        <f>$B$128*(1+C129)</f>
        <v>306.60000000000002</v>
      </c>
      <c r="C129" s="42">
        <v>0.05</v>
      </c>
      <c r="D129" s="43">
        <f>MAX(B129-$D$97,0)-MAX(B129-$D$98,0)+$C$110</f>
        <v>10.599999999999994</v>
      </c>
      <c r="E129" s="43">
        <f>D129*$H$97*$D$13</f>
        <v>18019.999999999989</v>
      </c>
      <c r="F129" s="14"/>
      <c r="G129" s="43"/>
      <c r="H129" s="14"/>
      <c r="I129" s="14"/>
      <c r="J129" s="14"/>
      <c r="K129" s="14"/>
      <c r="L129" s="14"/>
      <c r="M129" s="14"/>
      <c r="N129" s="34"/>
      <c r="O129" s="34"/>
      <c r="P129" s="34"/>
      <c r="Q129" s="34"/>
      <c r="R129" s="34"/>
      <c r="S129" s="34"/>
      <c r="T129" s="34"/>
      <c r="U129" s="34"/>
      <c r="V129" s="34"/>
      <c r="W129" s="14"/>
      <c r="X129" s="14"/>
      <c r="Z129" s="31"/>
      <c r="AA129" s="31"/>
      <c r="AB129" s="31"/>
      <c r="AC129" s="31"/>
      <c r="AD129" s="31"/>
      <c r="AE129" s="31"/>
      <c r="AF129" s="31"/>
    </row>
    <row r="130" spans="1:32" x14ac:dyDescent="0.2">
      <c r="A130" s="7"/>
      <c r="B130" s="104">
        <f>$B$128*(1+C130)</f>
        <v>321.20000000000005</v>
      </c>
      <c r="C130" s="42">
        <v>0.1</v>
      </c>
      <c r="D130" s="43">
        <f>MAX(B130-$D$97,0)-MAX(B130-$D$98,0)+$C$110</f>
        <v>10.599999999999994</v>
      </c>
      <c r="E130" s="43">
        <f>D130*$H$97*$D$13</f>
        <v>18019.999999999989</v>
      </c>
      <c r="F130" s="14"/>
      <c r="G130" s="43"/>
      <c r="H130" s="14"/>
      <c r="I130" s="14"/>
      <c r="J130" s="14"/>
      <c r="K130" s="14"/>
      <c r="L130" s="14"/>
      <c r="M130" s="14"/>
      <c r="N130" s="34"/>
      <c r="O130" s="34"/>
      <c r="P130" s="34"/>
      <c r="Q130" s="34"/>
      <c r="R130" s="34"/>
      <c r="S130" s="34"/>
      <c r="T130" s="34"/>
      <c r="U130" s="34"/>
      <c r="V130" s="34"/>
      <c r="W130" s="14"/>
      <c r="X130" s="14"/>
      <c r="Z130" s="31"/>
      <c r="AA130" s="31"/>
      <c r="AB130" s="31"/>
      <c r="AC130" s="31"/>
      <c r="AD130" s="31"/>
      <c r="AE130" s="31"/>
      <c r="AF130" s="31"/>
    </row>
    <row r="131" spans="1:32" x14ac:dyDescent="0.2">
      <c r="A131" s="7"/>
      <c r="B131" s="104">
        <f>$B$128*(1+C131)</f>
        <v>335.79999999999995</v>
      </c>
      <c r="C131" s="42">
        <v>0.15</v>
      </c>
      <c r="D131" s="43">
        <f>MAX(B131-$D$97,0)-MAX(B131-$D$98,0)+$C$110</f>
        <v>10.599999999999994</v>
      </c>
      <c r="E131" s="43">
        <f>D131*$H$97*$D$13</f>
        <v>18019.999999999989</v>
      </c>
      <c r="F131" s="14"/>
      <c r="G131" s="43"/>
      <c r="H131" s="14"/>
      <c r="I131" s="14"/>
      <c r="J131" s="14"/>
      <c r="K131" s="14"/>
      <c r="L131" s="14"/>
      <c r="M131" s="14"/>
      <c r="N131" s="34"/>
      <c r="O131" s="34"/>
      <c r="P131" s="34"/>
      <c r="Q131" s="34"/>
      <c r="R131" s="34"/>
      <c r="S131" s="34"/>
      <c r="T131" s="34"/>
      <c r="U131" s="34"/>
      <c r="V131" s="34"/>
      <c r="W131" s="14"/>
      <c r="X131" s="14"/>
      <c r="Z131" s="31"/>
      <c r="AA131" s="31"/>
      <c r="AB131" s="31"/>
      <c r="AC131" s="31"/>
      <c r="AD131" s="31"/>
      <c r="AE131" s="31"/>
      <c r="AF131" s="31"/>
    </row>
    <row r="132" spans="1:32" x14ac:dyDescent="0.2">
      <c r="A132" s="7"/>
      <c r="B132" s="104">
        <f>$B$128*(1+C132)</f>
        <v>350.4</v>
      </c>
      <c r="C132" s="42">
        <v>0.2</v>
      </c>
      <c r="D132" s="43">
        <f>MAX(B132-$D$97,0)-MAX(B132-$D$98,0)+$C$110</f>
        <v>10.599999999999994</v>
      </c>
      <c r="E132" s="43">
        <f>D132*$H$97*$D$13</f>
        <v>18019.999999999989</v>
      </c>
      <c r="F132" s="14"/>
      <c r="G132" s="43"/>
      <c r="H132" s="14"/>
      <c r="I132" s="14"/>
      <c r="J132" s="14"/>
      <c r="K132" s="14"/>
      <c r="L132" s="14"/>
      <c r="M132" s="14"/>
      <c r="N132" s="34"/>
      <c r="O132" s="34"/>
      <c r="P132" s="34"/>
      <c r="Q132" s="34"/>
      <c r="R132" s="34"/>
      <c r="S132" s="34"/>
      <c r="T132" s="34"/>
      <c r="U132" s="34"/>
      <c r="V132" s="34"/>
      <c r="W132" s="14"/>
      <c r="X132" s="14"/>
      <c r="Z132" s="31"/>
      <c r="AA132" s="31"/>
      <c r="AB132" s="31"/>
      <c r="AC132" s="31"/>
      <c r="AD132" s="31"/>
      <c r="AE132" s="31"/>
      <c r="AF132" s="31"/>
    </row>
    <row r="133" spans="1:32" x14ac:dyDescent="0.2">
      <c r="A133" s="7"/>
      <c r="B133" s="104">
        <f>$B$128*(1+C133)</f>
        <v>365</v>
      </c>
      <c r="C133" s="42">
        <v>0.25</v>
      </c>
      <c r="D133" s="43">
        <f>MAX(B133-$D$97,0)-MAX(B133-$D$98,0)+$C$110</f>
        <v>10.599999999999994</v>
      </c>
      <c r="E133" s="43">
        <f>D133*$H$97*$D$13</f>
        <v>18019.999999999989</v>
      </c>
      <c r="F133" s="14"/>
      <c r="G133" s="43"/>
      <c r="H133" s="14"/>
      <c r="I133" s="14"/>
      <c r="J133" s="14"/>
      <c r="K133" s="14"/>
      <c r="L133" s="14"/>
      <c r="M133" s="14"/>
      <c r="N133" s="34"/>
      <c r="O133" s="34"/>
      <c r="P133" s="34"/>
      <c r="Q133" s="34"/>
      <c r="R133" s="34"/>
      <c r="S133" s="34"/>
      <c r="T133" s="34"/>
      <c r="U133" s="34"/>
      <c r="V133" s="34"/>
      <c r="W133" s="14"/>
      <c r="X133" s="14"/>
      <c r="Z133" s="31"/>
      <c r="AA133" s="31"/>
      <c r="AB133" s="31"/>
      <c r="AC133" s="31"/>
      <c r="AD133" s="31"/>
      <c r="AE133" s="31"/>
      <c r="AF133" s="31"/>
    </row>
    <row r="134" spans="1:32" x14ac:dyDescent="0.2">
      <c r="A134" s="7"/>
      <c r="B134" s="104">
        <f>$B$128*(1+C134)</f>
        <v>379.6</v>
      </c>
      <c r="C134" s="42">
        <v>0.3</v>
      </c>
      <c r="D134" s="43">
        <f>MAX(B134-$D$97,0)-MAX(B134-$D$98,0)+$C$110</f>
        <v>10.599999999999994</v>
      </c>
      <c r="E134" s="43">
        <f>D134*$H$97*$D$13</f>
        <v>18019.999999999989</v>
      </c>
      <c r="F134" s="14"/>
      <c r="G134" s="43"/>
      <c r="H134" s="14"/>
      <c r="I134" s="14"/>
      <c r="J134" s="14"/>
      <c r="K134" s="14"/>
      <c r="L134" s="14"/>
      <c r="M134" s="14"/>
      <c r="N134" s="34"/>
      <c r="O134" s="34"/>
      <c r="P134" s="34"/>
      <c r="Q134" s="34"/>
      <c r="R134" s="34"/>
      <c r="S134" s="34"/>
      <c r="T134" s="34"/>
      <c r="U134" s="34"/>
      <c r="V134" s="34"/>
      <c r="W134" s="14"/>
      <c r="X134" s="14"/>
      <c r="Z134" s="31"/>
      <c r="AA134" s="31"/>
      <c r="AB134" s="31"/>
      <c r="AC134" s="31"/>
      <c r="AD134" s="31"/>
      <c r="AE134" s="31"/>
      <c r="AF134" s="31"/>
    </row>
    <row r="135" spans="1:32" x14ac:dyDescent="0.2">
      <c r="A135" s="7"/>
      <c r="B135" s="104">
        <f>$B$128*(1+C135)</f>
        <v>394.20000000000005</v>
      </c>
      <c r="C135" s="42">
        <v>0.35</v>
      </c>
      <c r="D135" s="43">
        <f>MAX(B135-$D$97,0)-MAX(B135-$D$98,0)+$C$110</f>
        <v>10.599999999999994</v>
      </c>
      <c r="E135" s="43">
        <f>D135*$H$97*$D$13</f>
        <v>18019.999999999989</v>
      </c>
      <c r="F135" s="14"/>
      <c r="G135" s="43"/>
      <c r="H135" s="14"/>
      <c r="I135" s="14"/>
      <c r="J135" s="14"/>
      <c r="K135" s="14"/>
      <c r="L135" s="14"/>
      <c r="M135" s="14"/>
      <c r="N135" s="34"/>
      <c r="O135" s="34"/>
      <c r="P135" s="34"/>
      <c r="Q135" s="34"/>
      <c r="R135" s="34"/>
      <c r="S135" s="34"/>
      <c r="T135" s="34"/>
      <c r="U135" s="34"/>
      <c r="V135" s="34"/>
      <c r="W135" s="14"/>
      <c r="X135" s="14"/>
      <c r="Z135" s="31"/>
      <c r="AA135" s="31"/>
      <c r="AB135" s="31"/>
      <c r="AC135" s="31"/>
      <c r="AD135" s="31"/>
      <c r="AE135" s="31"/>
      <c r="AF135" s="31"/>
    </row>
    <row r="136" spans="1:32" x14ac:dyDescent="0.2">
      <c r="A136" s="7"/>
      <c r="B136" s="64">
        <f>$B$128*(1+C136)</f>
        <v>408.79999999999995</v>
      </c>
      <c r="C136" s="42">
        <v>0.4</v>
      </c>
      <c r="D136" s="30">
        <f>MAX(B136-$D$97,0)-MAX(B136-$D$98,0)+$C$110</f>
        <v>10.599999999999994</v>
      </c>
      <c r="E136" s="43">
        <f>D136*$H$97*$D$13</f>
        <v>18019.999999999989</v>
      </c>
      <c r="F136" s="14"/>
      <c r="G136" s="30"/>
      <c r="H136" s="14"/>
      <c r="I136" s="14"/>
      <c r="J136" s="14"/>
      <c r="K136" s="14"/>
      <c r="L136" s="14"/>
      <c r="M136" s="14"/>
      <c r="N136" s="34"/>
      <c r="O136" s="34"/>
      <c r="P136" s="34"/>
      <c r="Q136" s="34"/>
      <c r="R136" s="34"/>
      <c r="S136" s="34"/>
      <c r="T136" s="34"/>
      <c r="U136" s="34"/>
      <c r="V136" s="34"/>
      <c r="W136" s="14"/>
      <c r="X136" s="14"/>
      <c r="Z136" s="15"/>
      <c r="AA136" s="31"/>
      <c r="AB136" s="31"/>
      <c r="AC136" s="31"/>
      <c r="AD136" s="31"/>
      <c r="AE136" s="31"/>
      <c r="AF136" s="31"/>
    </row>
    <row r="137" spans="1:32" x14ac:dyDescent="0.2">
      <c r="A137" s="7"/>
      <c r="B137" s="64">
        <f>$B$128*(1+C137)</f>
        <v>423.4</v>
      </c>
      <c r="C137" s="42">
        <v>0.45</v>
      </c>
      <c r="D137" s="30">
        <f>MAX(B137-$D$97,0)-MAX(B137-$D$98,0)+$C$110</f>
        <v>10.599999999999994</v>
      </c>
      <c r="E137" s="43">
        <f>D137*$H$97*$D$13</f>
        <v>18019.999999999989</v>
      </c>
      <c r="F137" s="14"/>
      <c r="G137" s="30"/>
      <c r="H137" s="14"/>
      <c r="I137" s="14"/>
      <c r="J137" s="14"/>
      <c r="K137" s="14"/>
      <c r="L137" s="14"/>
      <c r="M137" s="14"/>
      <c r="N137" s="34"/>
      <c r="O137" s="34"/>
      <c r="P137" s="34"/>
      <c r="Q137" s="34"/>
      <c r="R137" s="34"/>
      <c r="S137" s="34"/>
      <c r="T137" s="34"/>
      <c r="U137" s="34"/>
      <c r="V137" s="34"/>
      <c r="W137" s="14"/>
      <c r="X137" s="14"/>
      <c r="Z137" s="15"/>
      <c r="AA137" s="31"/>
      <c r="AB137" s="31"/>
      <c r="AC137" s="31"/>
      <c r="AD137" s="31"/>
      <c r="AE137" s="31"/>
      <c r="AF137" s="31"/>
    </row>
    <row r="138" spans="1:32" x14ac:dyDescent="0.2">
      <c r="A138" s="7"/>
      <c r="B138" s="108">
        <f>$B$128*(1+C138)</f>
        <v>438</v>
      </c>
      <c r="C138" s="42">
        <v>0.5</v>
      </c>
      <c r="D138" s="30">
        <f>MAX(B138-$D$97,0)-MAX(B138-$D$98,0)+$C$110</f>
        <v>10.599999999999994</v>
      </c>
      <c r="E138" s="43">
        <f>D138*$H$97*$D$13</f>
        <v>18019.999999999989</v>
      </c>
      <c r="F138" s="14"/>
      <c r="G138" s="30"/>
      <c r="H138" s="14"/>
      <c r="I138" s="14"/>
      <c r="J138" s="14"/>
      <c r="K138" s="14"/>
      <c r="L138" s="14"/>
      <c r="M138" s="14"/>
      <c r="N138" s="34"/>
      <c r="O138" s="34"/>
      <c r="P138" s="34"/>
      <c r="Q138" s="34"/>
      <c r="R138" s="34"/>
      <c r="S138" s="34"/>
      <c r="T138" s="34"/>
      <c r="U138" s="34"/>
      <c r="V138" s="34"/>
      <c r="W138" s="14"/>
      <c r="X138" s="14"/>
      <c r="Z138" s="15"/>
      <c r="AA138" s="31"/>
      <c r="AB138" s="31"/>
      <c r="AC138" s="31"/>
      <c r="AD138" s="31"/>
      <c r="AE138" s="31"/>
      <c r="AF138" s="31"/>
    </row>
    <row r="139" spans="1:32" x14ac:dyDescent="0.2">
      <c r="A139" s="7"/>
      <c r="B139" s="14"/>
      <c r="C139" s="14"/>
      <c r="D139" s="29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Z139" s="15"/>
      <c r="AA139" s="31"/>
      <c r="AB139" s="31"/>
      <c r="AC139" s="31"/>
      <c r="AD139" s="31"/>
      <c r="AE139" s="31"/>
      <c r="AF139" s="31"/>
    </row>
    <row r="141" spans="1:32" x14ac:dyDescent="0.2">
      <c r="A141" s="39">
        <v>6</v>
      </c>
      <c r="B141" s="32" t="s">
        <v>562</v>
      </c>
      <c r="C141" s="33" t="s">
        <v>7</v>
      </c>
      <c r="D141" s="33"/>
      <c r="E141" s="34"/>
      <c r="F141" s="34"/>
      <c r="G141" s="34"/>
      <c r="H141" s="33"/>
      <c r="I141" s="34"/>
      <c r="J141" s="33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Z141" s="34"/>
      <c r="AA141" s="34"/>
      <c r="AB141" s="34"/>
      <c r="AC141" s="34"/>
      <c r="AD141" s="34"/>
      <c r="AE141" s="34"/>
      <c r="AF141" s="34"/>
    </row>
    <row r="142" spans="1:32" x14ac:dyDescent="0.2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Z142" s="14"/>
      <c r="AA142" s="14"/>
      <c r="AB142" s="14"/>
      <c r="AC142" s="14"/>
      <c r="AD142" s="14"/>
      <c r="AE142" s="14"/>
      <c r="AF142" s="14"/>
    </row>
    <row r="143" spans="1:32" s="37" customFormat="1" ht="30" x14ac:dyDescent="0.2">
      <c r="A143" s="40"/>
      <c r="B143" s="38"/>
      <c r="C143" s="38"/>
      <c r="D143" s="38" t="s">
        <v>1</v>
      </c>
      <c r="E143" s="38" t="s">
        <v>538</v>
      </c>
      <c r="F143" s="84" t="s">
        <v>612</v>
      </c>
      <c r="G143" s="84"/>
      <c r="H143" s="38" t="s">
        <v>518</v>
      </c>
      <c r="I143" s="38" t="s">
        <v>546</v>
      </c>
      <c r="J143" s="38" t="s">
        <v>539</v>
      </c>
      <c r="K143" s="38" t="s">
        <v>557</v>
      </c>
      <c r="L143" s="38" t="s">
        <v>561</v>
      </c>
      <c r="M143" s="38" t="s">
        <v>549</v>
      </c>
      <c r="N143" s="38" t="s">
        <v>547</v>
      </c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7"/>
      <c r="Z143" s="56" t="s">
        <v>559</v>
      </c>
      <c r="AA143" s="63">
        <f>AB153+AB154</f>
        <v>150000</v>
      </c>
      <c r="AB143" s="36"/>
      <c r="AC143" s="36"/>
      <c r="AD143" s="30"/>
      <c r="AE143" s="36"/>
      <c r="AF143" s="36"/>
    </row>
    <row r="144" spans="1:32" x14ac:dyDescent="0.2">
      <c r="B144" s="14" t="s">
        <v>535</v>
      </c>
      <c r="C144" s="14" t="s">
        <v>537</v>
      </c>
      <c r="D144" s="25">
        <v>270</v>
      </c>
      <c r="E144" s="14">
        <f>SUMIFS('Raw data'!$H:$H,'Raw data'!$I:$I,"call",'Raw data'!$D:$D,'PL &amp; CF'!$D144,'Raw data'!$E:$E,'PL &amp; CF'!$D$146)</f>
        <v>38.549999999999997</v>
      </c>
      <c r="F144" s="65">
        <f t="shared" ref="F144:F145" si="4">AE144/D144</f>
        <v>1.0814814814814815</v>
      </c>
      <c r="G144" s="65" t="str">
        <f>IF(AND(C141="call",F144&gt;1),"INM","OTM")</f>
        <v>INM</v>
      </c>
      <c r="H144" s="30">
        <f>SUMIFS('Raw data'!U:U,'Raw data'!D:D,'PL &amp; CF'!D144,'Raw data'!E:E,'PL &amp; CF'!D146,'Raw data'!I:I,"call")</f>
        <v>0.71157020982631802</v>
      </c>
      <c r="I144" s="28">
        <f>ROUNDDOWN((AB153)/(E144*D13),0)</f>
        <v>38</v>
      </c>
      <c r="J144" s="30">
        <f>H144*I144*$D$13</f>
        <v>2703.9667973400087</v>
      </c>
      <c r="K144" s="30">
        <f>I144*$D$4*$D$13</f>
        <v>1109600</v>
      </c>
      <c r="L144" s="30">
        <f>K144*H144</f>
        <v>789558.30482328252</v>
      </c>
      <c r="M144" s="17">
        <f>$D$8</f>
        <v>310</v>
      </c>
      <c r="N144" s="30">
        <f>MAX(M144-D144,0)*I144*$D$13</f>
        <v>152000</v>
      </c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Z144" s="14" t="s">
        <v>547</v>
      </c>
      <c r="AA144" s="30">
        <f>N146</f>
        <v>-228000</v>
      </c>
      <c r="AB144" s="30"/>
      <c r="AC144" s="30"/>
      <c r="AD144" s="14" t="s">
        <v>604</v>
      </c>
      <c r="AE144" s="26">
        <f>$D$4</f>
        <v>292</v>
      </c>
      <c r="AF144" s="36"/>
    </row>
    <row r="145" spans="2:32" x14ac:dyDescent="0.2">
      <c r="B145" s="14" t="s">
        <v>512</v>
      </c>
      <c r="C145" s="14" t="s">
        <v>536</v>
      </c>
      <c r="D145" s="25">
        <v>210</v>
      </c>
      <c r="E145" s="14">
        <f>SUMIFS('Raw data'!$H:$H,'Raw data'!$I:$I,"call",'Raw data'!$D:$D,'PL &amp; CF'!$D145,'Raw data'!$E:$E,'PL &amp; CF'!$D$146)</f>
        <v>87.95</v>
      </c>
      <c r="F145" s="65">
        <f t="shared" si="4"/>
        <v>1.4761904761904763</v>
      </c>
      <c r="G145" s="65" t="str">
        <f>IF(AND(C141="call",F145&gt;1),"INM","OTM")</f>
        <v>INM</v>
      </c>
      <c r="H145" s="30">
        <f>-SUMIFS('Raw data'!U:U,'Raw data'!D:D,'PL &amp; CF'!D145,'Raw data'!E:E,'PL &amp; CF'!D146,'Raw data'!I:I,"call")</f>
        <v>-0.92965806343346302</v>
      </c>
      <c r="I145" s="28">
        <f>I144</f>
        <v>38</v>
      </c>
      <c r="J145" s="30">
        <f t="shared" ref="J145" si="5">H145*I145*$D$13</f>
        <v>-3532.7006410471595</v>
      </c>
      <c r="K145" s="30">
        <f>-I145*$D$4*$D$13</f>
        <v>-1109600</v>
      </c>
      <c r="L145" s="30">
        <f t="shared" ref="L145" si="6">K145*H145</f>
        <v>1031548.5871857706</v>
      </c>
      <c r="M145" s="17">
        <f>$D$8</f>
        <v>310</v>
      </c>
      <c r="N145" s="30">
        <f>-MAX(M145-D145,0)*I145*$D$13</f>
        <v>-380000</v>
      </c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Z145" s="14" t="s">
        <v>532</v>
      </c>
      <c r="AA145" s="30">
        <f>-E144*I144*D13</f>
        <v>-146490</v>
      </c>
      <c r="AB145" s="30"/>
      <c r="AC145" s="30"/>
      <c r="AD145" s="30" t="s">
        <v>549</v>
      </c>
      <c r="AE145" s="30">
        <f>$D$8</f>
        <v>310</v>
      </c>
      <c r="AF145" s="30"/>
    </row>
    <row r="146" spans="2:32" x14ac:dyDescent="0.2">
      <c r="B146" s="14" t="s">
        <v>2</v>
      </c>
      <c r="C146" s="14"/>
      <c r="D146" s="26">
        <v>0.52675111540592401</v>
      </c>
      <c r="E146" s="14"/>
      <c r="F146" s="14"/>
      <c r="G146" s="14"/>
      <c r="H146" s="14"/>
      <c r="I146" s="14"/>
      <c r="J146" s="31">
        <f>SUM(J144:J145)</f>
        <v>-828.73384370715075</v>
      </c>
      <c r="K146" s="31">
        <f>SUM(K144:K145)</f>
        <v>0</v>
      </c>
      <c r="L146" s="31">
        <f>SUM(L144:L145)</f>
        <v>1821106.8920090531</v>
      </c>
      <c r="M146" s="14"/>
      <c r="N146" s="31">
        <f>SUM(N144:N145)</f>
        <v>-228000</v>
      </c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Z146" s="14" t="s">
        <v>540</v>
      </c>
      <c r="AA146" s="26">
        <f>E145*I145*D13</f>
        <v>334210</v>
      </c>
      <c r="AB146" s="26"/>
      <c r="AC146" s="26"/>
      <c r="AD146" s="57" t="s">
        <v>605</v>
      </c>
      <c r="AE146" s="58">
        <f>AE145/AE144-1</f>
        <v>6.164383561643838E-2</v>
      </c>
      <c r="AF146" s="66" t="str">
        <f>IF(AE146&gt;0,"bullish","bearish")</f>
        <v>bullish</v>
      </c>
    </row>
    <row r="147" spans="2:32" x14ac:dyDescent="0.2">
      <c r="B147" s="14"/>
      <c r="C147" s="14"/>
      <c r="D147" s="29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Z147" s="15" t="s">
        <v>548</v>
      </c>
      <c r="AA147" s="31">
        <f>SUM(AA144:AA146)</f>
        <v>-40280</v>
      </c>
      <c r="AB147" s="31"/>
      <c r="AC147" s="31"/>
      <c r="AD147" s="31"/>
      <c r="AE147" s="31"/>
      <c r="AF147" s="31"/>
    </row>
    <row r="148" spans="2:32" x14ac:dyDescent="0.2">
      <c r="B148" s="14"/>
      <c r="C148" s="14"/>
      <c r="D148" s="29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Z148" s="57" t="s">
        <v>593</v>
      </c>
      <c r="AA148" s="58">
        <f>AA147/AA143</f>
        <v>-0.26853333333333335</v>
      </c>
      <c r="AB148" s="31"/>
      <c r="AC148" s="31"/>
      <c r="AD148" s="31"/>
      <c r="AE148" s="31"/>
      <c r="AF148" s="31"/>
    </row>
    <row r="149" spans="2:32" x14ac:dyDescent="0.2">
      <c r="B149" s="14" t="s">
        <v>589</v>
      </c>
      <c r="C149" s="42">
        <f>C158/(D144-D145)</f>
        <v>0.82333333333333347</v>
      </c>
      <c r="D149" s="50" t="str">
        <f>VLOOKUP(C149,L155:M158,2,TRUE)</f>
        <v>Excellent</v>
      </c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Z149" s="15"/>
      <c r="AA149" s="31"/>
      <c r="AB149" s="31"/>
      <c r="AC149" s="31"/>
      <c r="AD149" s="31"/>
      <c r="AE149" s="31"/>
      <c r="AF149" s="31"/>
    </row>
    <row r="150" spans="2:32" x14ac:dyDescent="0.2">
      <c r="B150" s="14"/>
      <c r="C150" s="14"/>
      <c r="D150" s="29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Z150" s="15"/>
      <c r="AA150" s="31"/>
      <c r="AB150" s="31"/>
      <c r="AC150" s="31"/>
      <c r="AD150" s="31"/>
      <c r="AE150" s="31"/>
      <c r="AF150" s="31"/>
    </row>
    <row r="151" spans="2:32" x14ac:dyDescent="0.2">
      <c r="B151" s="14"/>
      <c r="C151" s="14"/>
      <c r="D151" s="29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Z151" s="15"/>
      <c r="AA151" s="31"/>
      <c r="AB151" s="31"/>
      <c r="AC151" s="31"/>
      <c r="AD151" s="31"/>
      <c r="AE151" s="31"/>
      <c r="AF151" s="31"/>
    </row>
    <row r="152" spans="2:32" x14ac:dyDescent="0.2">
      <c r="B152" s="14" t="s">
        <v>571</v>
      </c>
      <c r="C152" s="14"/>
      <c r="D152" s="29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Z152" s="15" t="s">
        <v>599</v>
      </c>
      <c r="AA152" s="60">
        <f>SUM(AA153:AA155)</f>
        <v>1</v>
      </c>
      <c r="AB152" s="30"/>
      <c r="AC152" s="31"/>
      <c r="AD152" s="31"/>
      <c r="AE152" s="31"/>
      <c r="AF152" s="31"/>
    </row>
    <row r="153" spans="2:32" x14ac:dyDescent="0.2">
      <c r="B153" s="41" t="s">
        <v>572</v>
      </c>
      <c r="C153" s="30">
        <f>D145</f>
        <v>210</v>
      </c>
      <c r="D153" s="29"/>
      <c r="E153" s="14"/>
      <c r="F153" s="14"/>
      <c r="G153" s="14"/>
      <c r="H153" s="14"/>
      <c r="I153" s="14"/>
      <c r="J153" s="14"/>
      <c r="K153" s="14"/>
      <c r="L153" s="51" t="s">
        <v>588</v>
      </c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Z153" s="41" t="s">
        <v>610</v>
      </c>
      <c r="AA153" s="42">
        <f>AB153/AA143</f>
        <v>1</v>
      </c>
      <c r="AB153" s="59">
        <v>150000</v>
      </c>
      <c r="AC153" s="31"/>
      <c r="AD153" s="31"/>
      <c r="AE153" s="31"/>
      <c r="AF153" s="31"/>
    </row>
    <row r="154" spans="2:32" x14ac:dyDescent="0.2">
      <c r="B154" s="41" t="s">
        <v>573</v>
      </c>
      <c r="C154" s="30">
        <f>D144</f>
        <v>270</v>
      </c>
      <c r="D154" s="29"/>
      <c r="E154" s="14"/>
      <c r="F154" s="14"/>
      <c r="G154" s="14"/>
      <c r="H154" s="14"/>
      <c r="I154" s="14"/>
      <c r="J154" s="14"/>
      <c r="K154" s="14"/>
      <c r="L154" s="52" t="s">
        <v>582</v>
      </c>
      <c r="M154" s="31" t="s">
        <v>583</v>
      </c>
      <c r="N154" s="31" t="s">
        <v>584</v>
      </c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Z154" s="41" t="s">
        <v>611</v>
      </c>
      <c r="AA154" s="42">
        <f>AB154/AA143</f>
        <v>0</v>
      </c>
      <c r="AB154" s="30">
        <v>0</v>
      </c>
      <c r="AC154" s="31"/>
      <c r="AD154" s="31"/>
      <c r="AE154" s="31"/>
      <c r="AF154" s="31"/>
    </row>
    <row r="155" spans="2:32" x14ac:dyDescent="0.2">
      <c r="B155" s="41" t="s">
        <v>569</v>
      </c>
      <c r="C155" s="30">
        <f>D144-D145-C158</f>
        <v>10.599999999999994</v>
      </c>
      <c r="D155" s="29"/>
      <c r="E155" s="14"/>
      <c r="F155" s="14"/>
      <c r="G155" s="14"/>
      <c r="H155" s="14"/>
      <c r="I155" s="14"/>
      <c r="J155" s="14"/>
      <c r="K155" s="14"/>
      <c r="L155" s="53">
        <v>0</v>
      </c>
      <c r="M155" s="31" t="s">
        <v>585</v>
      </c>
      <c r="N155" s="31">
        <v>4</v>
      </c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Z155" s="15"/>
      <c r="AA155" s="31"/>
      <c r="AB155" s="31"/>
      <c r="AC155" s="31"/>
      <c r="AD155" s="31"/>
      <c r="AE155" s="31"/>
      <c r="AF155" s="31"/>
    </row>
    <row r="156" spans="2:32" x14ac:dyDescent="0.2">
      <c r="B156" s="41" t="s">
        <v>574</v>
      </c>
      <c r="C156" s="30">
        <f>D145+C158</f>
        <v>259.39999999999998</v>
      </c>
      <c r="D156" s="29"/>
      <c r="E156" s="14"/>
      <c r="F156" s="14"/>
      <c r="G156" s="14"/>
      <c r="H156" s="14"/>
      <c r="I156" s="14"/>
      <c r="J156" s="14"/>
      <c r="K156" s="14"/>
      <c r="L156" s="53">
        <v>0.3</v>
      </c>
      <c r="M156" s="31" t="s">
        <v>587</v>
      </c>
      <c r="N156" s="31">
        <v>3</v>
      </c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Z156" s="15"/>
      <c r="AA156" s="31"/>
      <c r="AB156" s="31"/>
      <c r="AC156" s="31"/>
      <c r="AD156" s="31"/>
      <c r="AE156" s="31"/>
      <c r="AF156" s="31"/>
    </row>
    <row r="157" spans="2:32" x14ac:dyDescent="0.2">
      <c r="B157" s="41" t="s">
        <v>570</v>
      </c>
      <c r="C157" s="30">
        <f>E145-E144</f>
        <v>49.400000000000006</v>
      </c>
      <c r="D157" s="29"/>
      <c r="E157" s="14"/>
      <c r="F157" s="14"/>
      <c r="G157" s="14"/>
      <c r="H157" s="14"/>
      <c r="I157" s="14"/>
      <c r="J157" s="14"/>
      <c r="K157" s="14"/>
      <c r="L157" s="53">
        <v>0.45</v>
      </c>
      <c r="M157" s="31" t="s">
        <v>581</v>
      </c>
      <c r="N157" s="31">
        <v>2</v>
      </c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Z157" s="15"/>
      <c r="AA157" s="31"/>
      <c r="AB157" s="31"/>
      <c r="AC157" s="31"/>
      <c r="AD157" s="31"/>
      <c r="AE157" s="31"/>
      <c r="AF157" s="31"/>
    </row>
    <row r="158" spans="2:32" x14ac:dyDescent="0.2">
      <c r="B158" s="41" t="s">
        <v>575</v>
      </c>
      <c r="C158" s="30">
        <f>E145-E144</f>
        <v>49.400000000000006</v>
      </c>
      <c r="D158" s="29"/>
      <c r="E158" s="14"/>
      <c r="F158" s="14"/>
      <c r="G158" s="14"/>
      <c r="H158" s="14"/>
      <c r="I158" s="14"/>
      <c r="J158" s="14"/>
      <c r="K158" s="14"/>
      <c r="L158" s="53">
        <v>0.6</v>
      </c>
      <c r="M158" s="31" t="s">
        <v>586</v>
      </c>
      <c r="N158" s="31">
        <v>1</v>
      </c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Z158" s="15"/>
      <c r="AA158" s="31"/>
      <c r="AB158" s="31"/>
      <c r="AC158" s="31"/>
      <c r="AD158" s="31"/>
      <c r="AE158" s="31"/>
      <c r="AF158" s="31"/>
    </row>
    <row r="159" spans="2:32" x14ac:dyDescent="0.2">
      <c r="B159" s="14"/>
      <c r="C159" s="14"/>
      <c r="D159" s="29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Z159" s="15"/>
      <c r="AA159" s="31"/>
      <c r="AB159" s="31"/>
      <c r="AC159" s="31"/>
      <c r="AD159" s="31"/>
      <c r="AE159" s="31"/>
      <c r="AF159" s="31"/>
    </row>
    <row r="160" spans="2:32" x14ac:dyDescent="0.2">
      <c r="B160" s="14"/>
      <c r="C160" s="46" t="s">
        <v>549</v>
      </c>
      <c r="D160" s="44" t="s">
        <v>576</v>
      </c>
      <c r="E160" s="45" t="s">
        <v>577</v>
      </c>
      <c r="F160" s="64"/>
      <c r="G160" s="6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Z160" s="15"/>
      <c r="AA160" s="31"/>
      <c r="AB160" s="31"/>
      <c r="AC160" s="31"/>
      <c r="AD160" s="31"/>
      <c r="AE160" s="31"/>
      <c r="AF160" s="31"/>
    </row>
    <row r="161" spans="2:32" x14ac:dyDescent="0.2">
      <c r="B161" s="14"/>
      <c r="C161" s="30">
        <f>$B$128*(1+D161)</f>
        <v>146</v>
      </c>
      <c r="D161" s="42">
        <v>-0.5</v>
      </c>
      <c r="E161" s="43">
        <f>-MAX(C161-$D$145,0)+MAX(C161-$D$144,0)+$C$158</f>
        <v>49.400000000000006</v>
      </c>
      <c r="F161" s="43"/>
      <c r="G161" s="43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Z161" s="15"/>
      <c r="AA161" s="31"/>
      <c r="AB161" s="31"/>
      <c r="AC161" s="31"/>
      <c r="AD161" s="31"/>
      <c r="AE161" s="31"/>
      <c r="AF161" s="31"/>
    </row>
    <row r="162" spans="2:32" x14ac:dyDescent="0.2">
      <c r="B162" s="14"/>
      <c r="C162" s="30">
        <f>$B$128*(1+D162)</f>
        <v>160.60000000000002</v>
      </c>
      <c r="D162" s="42">
        <v>-0.45</v>
      </c>
      <c r="E162" s="43">
        <f t="shared" ref="E162:E181" si="7">-MAX(C162-$D$145,0)+MAX(C162-$D$144,0)+$C$158</f>
        <v>49.400000000000006</v>
      </c>
      <c r="F162" s="43"/>
      <c r="G162" s="43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Z162" s="15"/>
      <c r="AA162" s="31"/>
      <c r="AB162" s="31"/>
      <c r="AC162" s="31"/>
      <c r="AD162" s="31"/>
      <c r="AE162" s="31"/>
      <c r="AF162" s="31"/>
    </row>
    <row r="163" spans="2:32" x14ac:dyDescent="0.2">
      <c r="B163" s="14"/>
      <c r="C163" s="30">
        <f>$B$128*(1+D163)</f>
        <v>175.2</v>
      </c>
      <c r="D163" s="42">
        <v>-0.4</v>
      </c>
      <c r="E163" s="43">
        <f t="shared" si="7"/>
        <v>49.400000000000006</v>
      </c>
      <c r="F163" s="43"/>
      <c r="G163" s="43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Z163" s="15"/>
      <c r="AA163" s="31"/>
      <c r="AB163" s="31"/>
      <c r="AC163" s="31"/>
      <c r="AD163" s="31"/>
      <c r="AE163" s="31"/>
      <c r="AF163" s="31"/>
    </row>
    <row r="164" spans="2:32" x14ac:dyDescent="0.2">
      <c r="B164" s="14"/>
      <c r="C164" s="30">
        <f>$B$128*(1+D164)</f>
        <v>189.8</v>
      </c>
      <c r="D164" s="42">
        <v>-0.35</v>
      </c>
      <c r="E164" s="43">
        <f t="shared" si="7"/>
        <v>49.400000000000006</v>
      </c>
      <c r="F164" s="43"/>
      <c r="G164" s="43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Z164" s="15"/>
      <c r="AA164" s="31"/>
      <c r="AB164" s="31"/>
      <c r="AC164" s="31"/>
      <c r="AD164" s="31"/>
      <c r="AE164" s="31"/>
      <c r="AF164" s="31"/>
    </row>
    <row r="165" spans="2:32" x14ac:dyDescent="0.2">
      <c r="B165" s="14"/>
      <c r="C165" s="30">
        <f>$B$128*(1+D165)</f>
        <v>204.39999999999998</v>
      </c>
      <c r="D165" s="42">
        <v>-0.3</v>
      </c>
      <c r="E165" s="43">
        <f t="shared" si="7"/>
        <v>49.400000000000006</v>
      </c>
      <c r="F165" s="43"/>
      <c r="G165" s="43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Z165" s="15"/>
      <c r="AA165" s="31"/>
      <c r="AB165" s="31"/>
      <c r="AC165" s="31"/>
      <c r="AD165" s="31"/>
      <c r="AE165" s="31"/>
      <c r="AF165" s="31"/>
    </row>
    <row r="166" spans="2:32" x14ac:dyDescent="0.2">
      <c r="B166" s="14"/>
      <c r="C166" s="30">
        <f>$B$128*(1+D166)</f>
        <v>219</v>
      </c>
      <c r="D166" s="42">
        <v>-0.25</v>
      </c>
      <c r="E166" s="43">
        <f t="shared" si="7"/>
        <v>40.400000000000006</v>
      </c>
      <c r="F166" s="43"/>
      <c r="G166" s="43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Z166" s="15"/>
      <c r="AA166" s="31"/>
      <c r="AB166" s="31"/>
      <c r="AC166" s="31"/>
      <c r="AD166" s="31"/>
      <c r="AE166" s="31"/>
      <c r="AF166" s="31"/>
    </row>
    <row r="167" spans="2:32" x14ac:dyDescent="0.2">
      <c r="B167" s="14"/>
      <c r="C167" s="30">
        <f>$B$128*(1+D167)</f>
        <v>233.60000000000002</v>
      </c>
      <c r="D167" s="42">
        <v>-0.2</v>
      </c>
      <c r="E167" s="43">
        <f t="shared" si="7"/>
        <v>25.799999999999983</v>
      </c>
      <c r="F167" s="43"/>
      <c r="G167" s="43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Z167" s="15"/>
      <c r="AA167" s="31"/>
      <c r="AB167" s="31"/>
      <c r="AC167" s="31"/>
      <c r="AD167" s="31"/>
      <c r="AE167" s="31"/>
      <c r="AF167" s="31"/>
    </row>
    <row r="168" spans="2:32" x14ac:dyDescent="0.2">
      <c r="B168" s="14"/>
      <c r="C168" s="30">
        <f>$B$128*(1+D168)</f>
        <v>248.2</v>
      </c>
      <c r="D168" s="42">
        <v>-0.15</v>
      </c>
      <c r="E168" s="43">
        <f t="shared" si="7"/>
        <v>11.200000000000017</v>
      </c>
      <c r="F168" s="43"/>
      <c r="G168" s="43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Z168" s="15"/>
      <c r="AA168" s="31"/>
      <c r="AB168" s="31"/>
      <c r="AC168" s="31"/>
      <c r="AD168" s="31"/>
      <c r="AE168" s="31"/>
      <c r="AF168" s="31"/>
    </row>
    <row r="169" spans="2:32" x14ac:dyDescent="0.2">
      <c r="B169" s="14"/>
      <c r="C169" s="30">
        <f>$B$128*(1+D169)</f>
        <v>262.8</v>
      </c>
      <c r="D169" s="42">
        <v>-0.1</v>
      </c>
      <c r="E169" s="43">
        <f t="shared" si="7"/>
        <v>-3.4000000000000057</v>
      </c>
      <c r="F169" s="43"/>
      <c r="G169" s="43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Z169" s="15"/>
      <c r="AA169" s="31"/>
      <c r="AB169" s="31"/>
      <c r="AC169" s="31"/>
      <c r="AD169" s="31"/>
      <c r="AE169" s="31"/>
      <c r="AF169" s="31"/>
    </row>
    <row r="170" spans="2:32" x14ac:dyDescent="0.2">
      <c r="B170" s="14"/>
      <c r="C170" s="30">
        <f>$B$128*(1+D170)</f>
        <v>277.39999999999998</v>
      </c>
      <c r="D170" s="42">
        <v>-0.05</v>
      </c>
      <c r="E170" s="43">
        <f t="shared" si="7"/>
        <v>-10.599999999999994</v>
      </c>
      <c r="F170" s="43"/>
      <c r="G170" s="43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Z170" s="15"/>
      <c r="AA170" s="31"/>
      <c r="AB170" s="31"/>
      <c r="AC170" s="31"/>
      <c r="AD170" s="31"/>
      <c r="AE170" s="31"/>
      <c r="AF170" s="31"/>
    </row>
    <row r="171" spans="2:32" x14ac:dyDescent="0.2">
      <c r="B171" s="14"/>
      <c r="C171" s="47">
        <f>$D$4</f>
        <v>292</v>
      </c>
      <c r="D171" s="48">
        <v>0</v>
      </c>
      <c r="E171" s="49">
        <f t="shared" si="7"/>
        <v>-10.599999999999994</v>
      </c>
      <c r="F171" s="49"/>
      <c r="G171" s="49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Z171" s="15"/>
      <c r="AA171" s="31"/>
      <c r="AB171" s="31"/>
      <c r="AC171" s="31"/>
      <c r="AD171" s="31"/>
      <c r="AE171" s="31"/>
      <c r="AF171" s="31"/>
    </row>
    <row r="172" spans="2:32" x14ac:dyDescent="0.2">
      <c r="B172" s="14"/>
      <c r="C172" s="30">
        <f>$B$128*(1+D172)</f>
        <v>306.60000000000002</v>
      </c>
      <c r="D172" s="42">
        <v>0.05</v>
      </c>
      <c r="E172" s="43">
        <f t="shared" si="7"/>
        <v>-10.599999999999994</v>
      </c>
      <c r="F172" s="43"/>
      <c r="G172" s="43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Z172" s="15"/>
      <c r="AA172" s="31"/>
      <c r="AB172" s="31"/>
      <c r="AC172" s="31"/>
      <c r="AD172" s="31"/>
      <c r="AE172" s="31"/>
      <c r="AF172" s="31"/>
    </row>
    <row r="173" spans="2:32" x14ac:dyDescent="0.2">
      <c r="B173" s="14"/>
      <c r="C173" s="30">
        <f>$B$128*(1+D173)</f>
        <v>321.20000000000005</v>
      </c>
      <c r="D173" s="42">
        <v>0.1</v>
      </c>
      <c r="E173" s="43">
        <f t="shared" si="7"/>
        <v>-10.599999999999994</v>
      </c>
      <c r="F173" s="43"/>
      <c r="G173" s="43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Z173" s="15"/>
      <c r="AA173" s="31"/>
      <c r="AB173" s="31"/>
      <c r="AC173" s="31"/>
      <c r="AD173" s="31"/>
      <c r="AE173" s="31"/>
      <c r="AF173" s="31"/>
    </row>
    <row r="174" spans="2:32" x14ac:dyDescent="0.2">
      <c r="B174" s="14"/>
      <c r="C174" s="30">
        <f>$B$128*(1+D174)</f>
        <v>335.79999999999995</v>
      </c>
      <c r="D174" s="42">
        <v>0.15</v>
      </c>
      <c r="E174" s="43">
        <f t="shared" si="7"/>
        <v>-10.599999999999994</v>
      </c>
      <c r="F174" s="43"/>
      <c r="G174" s="43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Z174" s="15"/>
      <c r="AA174" s="31"/>
      <c r="AB174" s="31"/>
      <c r="AC174" s="31"/>
      <c r="AD174" s="31"/>
      <c r="AE174" s="31"/>
      <c r="AF174" s="31"/>
    </row>
    <row r="175" spans="2:32" x14ac:dyDescent="0.2">
      <c r="B175" s="14"/>
      <c r="C175" s="30">
        <f>$B$128*(1+D175)</f>
        <v>350.4</v>
      </c>
      <c r="D175" s="42">
        <v>0.2</v>
      </c>
      <c r="E175" s="43">
        <f t="shared" si="7"/>
        <v>-10.599999999999994</v>
      </c>
      <c r="F175" s="43"/>
      <c r="G175" s="43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Z175" s="15"/>
      <c r="AA175" s="31"/>
      <c r="AB175" s="31"/>
      <c r="AC175" s="31"/>
      <c r="AD175" s="31"/>
      <c r="AE175" s="31"/>
      <c r="AF175" s="31"/>
    </row>
    <row r="176" spans="2:32" x14ac:dyDescent="0.2">
      <c r="B176" s="14"/>
      <c r="C176" s="30">
        <f>$B$128*(1+D176)</f>
        <v>365</v>
      </c>
      <c r="D176" s="42">
        <v>0.25</v>
      </c>
      <c r="E176" s="43">
        <f t="shared" si="7"/>
        <v>-10.599999999999994</v>
      </c>
      <c r="F176" s="43"/>
      <c r="G176" s="43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Z176" s="15"/>
      <c r="AA176" s="31"/>
      <c r="AB176" s="31"/>
      <c r="AC176" s="31"/>
      <c r="AD176" s="31"/>
      <c r="AE176" s="31"/>
      <c r="AF176" s="31"/>
    </row>
    <row r="177" spans="1:32" x14ac:dyDescent="0.2">
      <c r="B177" s="14"/>
      <c r="C177" s="30">
        <f>$B$128*(1+D177)</f>
        <v>379.6</v>
      </c>
      <c r="D177" s="42">
        <v>0.3</v>
      </c>
      <c r="E177" s="43">
        <f t="shared" si="7"/>
        <v>-10.599999999999994</v>
      </c>
      <c r="F177" s="43"/>
      <c r="G177" s="43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Z177" s="15"/>
      <c r="AA177" s="31"/>
      <c r="AB177" s="31"/>
      <c r="AC177" s="31"/>
      <c r="AD177" s="31"/>
      <c r="AE177" s="31"/>
      <c r="AF177" s="31"/>
    </row>
    <row r="178" spans="1:32" x14ac:dyDescent="0.2">
      <c r="B178" s="14"/>
      <c r="C178" s="30">
        <f>$B$128*(1+D178)</f>
        <v>394.20000000000005</v>
      </c>
      <c r="D178" s="42">
        <v>0.35</v>
      </c>
      <c r="E178" s="43">
        <f t="shared" si="7"/>
        <v>-10.599999999999994</v>
      </c>
      <c r="F178" s="43"/>
      <c r="G178" s="43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Z178" s="15"/>
      <c r="AA178" s="31"/>
      <c r="AB178" s="31"/>
      <c r="AC178" s="31"/>
      <c r="AD178" s="31"/>
      <c r="AE178" s="31"/>
      <c r="AF178" s="31"/>
    </row>
    <row r="179" spans="1:32" x14ac:dyDescent="0.2">
      <c r="B179" s="14"/>
      <c r="C179" s="14">
        <f>$B$128*(1+D179)</f>
        <v>408.79999999999995</v>
      </c>
      <c r="D179" s="42">
        <v>0.4</v>
      </c>
      <c r="E179" s="30">
        <f t="shared" si="7"/>
        <v>-10.599999999999994</v>
      </c>
      <c r="F179" s="30"/>
      <c r="G179" s="30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Z179" s="15"/>
      <c r="AA179" s="31"/>
      <c r="AB179" s="31"/>
      <c r="AC179" s="31"/>
      <c r="AD179" s="31"/>
      <c r="AE179" s="31"/>
      <c r="AF179" s="31"/>
    </row>
    <row r="180" spans="1:32" x14ac:dyDescent="0.2">
      <c r="B180" s="14"/>
      <c r="C180" s="14">
        <f>$B$128*(1+D180)</f>
        <v>423.4</v>
      </c>
      <c r="D180" s="42">
        <v>0.45</v>
      </c>
      <c r="E180" s="30">
        <f t="shared" si="7"/>
        <v>-10.599999999999994</v>
      </c>
      <c r="F180" s="30"/>
      <c r="G180" s="30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Z180" s="15"/>
      <c r="AA180" s="31"/>
      <c r="AB180" s="31"/>
      <c r="AC180" s="31"/>
      <c r="AD180" s="31"/>
      <c r="AE180" s="31"/>
      <c r="AF180" s="31"/>
    </row>
    <row r="181" spans="1:32" x14ac:dyDescent="0.2">
      <c r="B181" s="14"/>
      <c r="C181" s="54">
        <f>$B$128*(1+D181)</f>
        <v>438</v>
      </c>
      <c r="D181" s="42">
        <v>0.5</v>
      </c>
      <c r="E181" s="30">
        <f t="shared" si="7"/>
        <v>-10.599999999999994</v>
      </c>
      <c r="F181" s="30"/>
      <c r="G181" s="30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Z181" s="15"/>
      <c r="AA181" s="31"/>
      <c r="AB181" s="31"/>
      <c r="AC181" s="31"/>
      <c r="AD181" s="31"/>
      <c r="AE181" s="31"/>
      <c r="AF181" s="31"/>
    </row>
    <row r="182" spans="1:32" x14ac:dyDescent="0.2">
      <c r="B182" s="14"/>
      <c r="C182" s="14"/>
      <c r="D182" s="29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Z182" s="15"/>
      <c r="AA182" s="31"/>
      <c r="AB182" s="31"/>
      <c r="AC182" s="31"/>
      <c r="AD182" s="31"/>
      <c r="AE182" s="31"/>
      <c r="AF182" s="31"/>
    </row>
    <row r="184" spans="1:32" x14ac:dyDescent="0.2">
      <c r="A184" s="39">
        <v>7</v>
      </c>
      <c r="B184" s="32" t="s">
        <v>564</v>
      </c>
      <c r="C184" s="33" t="s">
        <v>501</v>
      </c>
      <c r="D184" s="33"/>
      <c r="E184" s="34"/>
      <c r="F184" s="34"/>
      <c r="G184" s="34"/>
      <c r="H184" s="33"/>
      <c r="I184" s="34"/>
      <c r="J184" s="33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Z184" s="34"/>
      <c r="AA184" s="34"/>
      <c r="AB184" s="34"/>
      <c r="AC184" s="34"/>
      <c r="AD184" s="34"/>
      <c r="AE184" s="34"/>
      <c r="AF184" s="34"/>
    </row>
    <row r="185" spans="1:32" x14ac:dyDescent="0.2"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Z185" s="14"/>
      <c r="AA185" s="14"/>
      <c r="AB185" s="14"/>
      <c r="AC185" s="14"/>
      <c r="AD185" s="14"/>
      <c r="AE185" s="14"/>
      <c r="AF185" s="14"/>
    </row>
    <row r="186" spans="1:32" ht="30" x14ac:dyDescent="0.2">
      <c r="A186" s="40"/>
      <c r="B186" s="38"/>
      <c r="C186" s="38"/>
      <c r="D186" s="38" t="s">
        <v>1</v>
      </c>
      <c r="E186" s="38" t="s">
        <v>538</v>
      </c>
      <c r="F186" s="84" t="s">
        <v>612</v>
      </c>
      <c r="G186" s="84"/>
      <c r="H186" s="38" t="s">
        <v>518</v>
      </c>
      <c r="I186" s="38" t="s">
        <v>546</v>
      </c>
      <c r="J186" s="38" t="s">
        <v>539</v>
      </c>
      <c r="K186" s="38" t="s">
        <v>557</v>
      </c>
      <c r="L186" s="38" t="s">
        <v>561</v>
      </c>
      <c r="M186" s="38" t="s">
        <v>617</v>
      </c>
      <c r="N186" s="38" t="s">
        <v>547</v>
      </c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Z186" s="56" t="s">
        <v>559</v>
      </c>
      <c r="AA186" s="63">
        <f>AB196+AB197</f>
        <v>150000</v>
      </c>
      <c r="AB186" s="36"/>
      <c r="AC186" s="36"/>
      <c r="AD186" s="36"/>
      <c r="AE186" s="36"/>
      <c r="AF186" s="36"/>
    </row>
    <row r="187" spans="1:32" x14ac:dyDescent="0.2">
      <c r="B187" s="14" t="s">
        <v>535</v>
      </c>
      <c r="C187" s="14" t="s">
        <v>536</v>
      </c>
      <c r="D187" s="25">
        <v>360</v>
      </c>
      <c r="E187" s="14">
        <f>SUMIFS('Raw data'!$H:$H,'Raw data'!$I:$I,"put",'Raw data'!$D:$D,'PL &amp; CF'!$D187,'Raw data'!$E:$E,'PL &amp; CF'!$D$189)</f>
        <v>71.074999999999903</v>
      </c>
      <c r="F187" s="14">
        <f>D187/AE187</f>
        <v>1.2328767123287672</v>
      </c>
      <c r="G187" s="65" t="str">
        <f>IF(AND(C184="put",F187&lt;1),"ITM","OTM")</f>
        <v>OTM</v>
      </c>
      <c r="H187" s="30">
        <f>SUMIFS('Raw data'!U:U,'Raw data'!D:D,'PL &amp; CF'!D187,'Raw data'!E:E,'PL &amp; CF'!D189,'Raw data'!I:I,"put")</f>
        <v>-0.712175194385267</v>
      </c>
      <c r="I187" s="28">
        <f>ROUNDDOWN((AB196)/(E187*D13),0)</f>
        <v>21</v>
      </c>
      <c r="J187" s="30">
        <f>H187*I187*$D$13</f>
        <v>-1495.5679082090605</v>
      </c>
      <c r="K187" s="30">
        <f>I187*$D$4*$D$13</f>
        <v>613200</v>
      </c>
      <c r="L187" s="30">
        <f>K187*H187</f>
        <v>-436705.82919704571</v>
      </c>
      <c r="M187" s="17">
        <f>$D$8</f>
        <v>310</v>
      </c>
      <c r="N187" s="30">
        <f>MAX(D187-M187,0)*I187*D13</f>
        <v>105000</v>
      </c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Z187" s="14" t="s">
        <v>547</v>
      </c>
      <c r="AA187" s="30">
        <f>N189</f>
        <v>105000</v>
      </c>
      <c r="AB187" s="30"/>
      <c r="AC187" s="30"/>
      <c r="AD187" s="14" t="s">
        <v>604</v>
      </c>
      <c r="AE187" s="26">
        <f>$D$4</f>
        <v>292</v>
      </c>
      <c r="AF187" s="36"/>
    </row>
    <row r="188" spans="1:32" x14ac:dyDescent="0.2">
      <c r="B188" s="14" t="s">
        <v>512</v>
      </c>
      <c r="C188" s="14" t="s">
        <v>537</v>
      </c>
      <c r="D188" s="25">
        <v>370</v>
      </c>
      <c r="E188" s="14">
        <f>SUMIFS('Raw data'!$H:$H,'Raw data'!$I:$I,"put",'Raw data'!$D:$D,'PL &amp; CF'!$D188,'Raw data'!$E:$E,'PL &amp; CF'!$D$189)</f>
        <v>79.275000000000006</v>
      </c>
      <c r="F188" s="14">
        <f>D188/AE188</f>
        <v>1.1935483870967742</v>
      </c>
      <c r="G188" s="65" t="str">
        <f>IF(AND(C184="put",F188&lt;1),"ITM","OTM")</f>
        <v>OTM</v>
      </c>
      <c r="H188" s="30">
        <f>-SUMIFS('Raw data'!U:U,'Raw data'!D:D,'PL &amp; CF'!D188,'Raw data'!E:E,'PL &amp; CF'!D189,'Raw data'!I:I,"put")</f>
        <v>0.74270333313131398</v>
      </c>
      <c r="I188" s="28">
        <f>I187</f>
        <v>21</v>
      </c>
      <c r="J188" s="30">
        <f>H188*I188*$D$13</f>
        <v>1559.6769995757593</v>
      </c>
      <c r="K188" s="30">
        <f>I188*$D$4*$D$13</f>
        <v>613200</v>
      </c>
      <c r="L188" s="30">
        <f t="shared" ref="L188" si="8">K188*H188</f>
        <v>455425.68387612171</v>
      </c>
      <c r="M188" s="17">
        <f>$D$8</f>
        <v>310</v>
      </c>
      <c r="N188" s="30">
        <f>-MAX(D188-M188,0)*I188*D14</f>
        <v>0</v>
      </c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Z188" s="14" t="s">
        <v>532</v>
      </c>
      <c r="AA188" s="30">
        <f>-E187*I187*D13</f>
        <v>-149257.4999999998</v>
      </c>
      <c r="AB188" s="30"/>
      <c r="AC188" s="30"/>
      <c r="AD188" s="30" t="s">
        <v>549</v>
      </c>
      <c r="AE188" s="30">
        <f>$D$8</f>
        <v>310</v>
      </c>
      <c r="AF188" s="30"/>
    </row>
    <row r="189" spans="1:32" x14ac:dyDescent="0.2">
      <c r="B189" s="14" t="s">
        <v>2</v>
      </c>
      <c r="C189" s="14"/>
      <c r="D189" s="26">
        <v>0.852555335781364</v>
      </c>
      <c r="E189" s="14"/>
      <c r="F189" s="14"/>
      <c r="G189" s="14"/>
      <c r="H189" s="14"/>
      <c r="I189" s="14"/>
      <c r="J189" s="31">
        <f>SUM(J187:J188)</f>
        <v>64.109091366698749</v>
      </c>
      <c r="K189" s="31">
        <f>SUM(K187:K188)</f>
        <v>1226400</v>
      </c>
      <c r="L189" s="31">
        <f>SUM(L187:L188)</f>
        <v>18719.854679076001</v>
      </c>
      <c r="M189" s="14"/>
      <c r="N189" s="31">
        <f>SUM(N187:N188)</f>
        <v>105000</v>
      </c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Z189" s="14" t="s">
        <v>540</v>
      </c>
      <c r="AA189" s="26">
        <f>E188*I188*D13</f>
        <v>166477.5</v>
      </c>
      <c r="AB189" s="26"/>
      <c r="AC189" s="26"/>
      <c r="AD189" s="57" t="s">
        <v>605</v>
      </c>
      <c r="AE189" s="58">
        <f>AE188/AE187-1</f>
        <v>6.164383561643838E-2</v>
      </c>
      <c r="AF189" s="66" t="str">
        <f>IF(AE189&gt;0,"bullish","bearish")</f>
        <v>bullish</v>
      </c>
    </row>
    <row r="190" spans="1:32" x14ac:dyDescent="0.2">
      <c r="B190" s="14"/>
      <c r="C190" s="14"/>
      <c r="D190" s="29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Z190" s="15" t="s">
        <v>548</v>
      </c>
      <c r="AA190" s="31">
        <f>SUM(AA187:AA189)</f>
        <v>122220.0000000002</v>
      </c>
      <c r="AB190" s="31"/>
      <c r="AC190" s="31"/>
      <c r="AD190" s="31"/>
      <c r="AE190" s="31"/>
      <c r="AF190" s="31"/>
    </row>
    <row r="191" spans="1:32" x14ac:dyDescent="0.2">
      <c r="B191" s="14"/>
      <c r="C191" s="14"/>
      <c r="D191" s="29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Z191" s="57" t="s">
        <v>593</v>
      </c>
      <c r="AA191" s="58">
        <f>AA190/AA186</f>
        <v>0.81480000000000141</v>
      </c>
      <c r="AB191" s="31"/>
      <c r="AC191" s="31"/>
      <c r="AD191" s="31"/>
      <c r="AE191" s="31"/>
      <c r="AF191" s="31"/>
    </row>
    <row r="192" spans="1:32" x14ac:dyDescent="0.2">
      <c r="B192" s="14" t="s">
        <v>589</v>
      </c>
      <c r="C192" s="42">
        <f>C201/(D188-D187)</f>
        <v>0.82000000000001028</v>
      </c>
      <c r="D192" s="50" t="str">
        <f>VLOOKUP(C192,L196:M199,2,TRUE)</f>
        <v>Excellent</v>
      </c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Z192" s="15"/>
      <c r="AA192" s="31"/>
      <c r="AB192" s="31"/>
      <c r="AC192" s="31"/>
      <c r="AD192" s="31"/>
      <c r="AE192" s="31"/>
      <c r="AF192" s="31"/>
    </row>
    <row r="193" spans="2:32" x14ac:dyDescent="0.2">
      <c r="B193" s="14"/>
      <c r="C193" s="14"/>
      <c r="D193" s="29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Z193" s="15"/>
      <c r="AA193" s="31"/>
      <c r="AB193" s="31"/>
      <c r="AC193" s="31"/>
      <c r="AD193" s="31"/>
      <c r="AE193" s="31"/>
      <c r="AF193" s="31"/>
    </row>
    <row r="194" spans="2:32" x14ac:dyDescent="0.2">
      <c r="B194" s="14"/>
      <c r="C194" s="14"/>
      <c r="D194" s="29"/>
      <c r="E194" s="14"/>
      <c r="F194" s="14"/>
      <c r="G194" s="14"/>
      <c r="H194" s="14"/>
      <c r="I194" s="14"/>
      <c r="J194" s="14"/>
      <c r="K194" s="14"/>
      <c r="L194" s="51" t="s">
        <v>588</v>
      </c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Z194" s="15"/>
      <c r="AA194" s="31"/>
      <c r="AB194" s="31"/>
      <c r="AC194" s="31"/>
      <c r="AD194" s="31"/>
      <c r="AE194" s="31"/>
      <c r="AF194" s="31"/>
    </row>
    <row r="195" spans="2:32" x14ac:dyDescent="0.2">
      <c r="B195" s="14" t="s">
        <v>571</v>
      </c>
      <c r="C195" s="14"/>
      <c r="D195" s="29"/>
      <c r="E195" s="14"/>
      <c r="F195" s="14"/>
      <c r="G195" s="14"/>
      <c r="H195" s="14"/>
      <c r="I195" s="14"/>
      <c r="J195" s="14"/>
      <c r="K195" s="14"/>
      <c r="L195" s="52" t="s">
        <v>582</v>
      </c>
      <c r="M195" s="31" t="s">
        <v>583</v>
      </c>
      <c r="N195" s="31" t="s">
        <v>584</v>
      </c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Z195" s="15" t="s">
        <v>599</v>
      </c>
      <c r="AA195" s="60">
        <f>SUM(AA196:AA198)</f>
        <v>1</v>
      </c>
      <c r="AB195" s="30"/>
      <c r="AC195" s="31"/>
      <c r="AD195" s="31"/>
      <c r="AE195" s="31"/>
      <c r="AF195" s="31"/>
    </row>
    <row r="196" spans="2:32" x14ac:dyDescent="0.2">
      <c r="B196" s="41" t="s">
        <v>572</v>
      </c>
      <c r="C196" s="30">
        <f>D187</f>
        <v>360</v>
      </c>
      <c r="D196" s="29"/>
      <c r="E196" s="14"/>
      <c r="F196" s="14"/>
      <c r="G196" s="14"/>
      <c r="H196" s="14"/>
      <c r="I196" s="14"/>
      <c r="J196" s="14"/>
      <c r="K196" s="14"/>
      <c r="L196" s="53">
        <v>0</v>
      </c>
      <c r="M196" s="31" t="s">
        <v>585</v>
      </c>
      <c r="N196" s="31">
        <v>4</v>
      </c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Z196" s="41" t="s">
        <v>608</v>
      </c>
      <c r="AA196" s="42">
        <f>AB196/AA186</f>
        <v>1</v>
      </c>
      <c r="AB196" s="59">
        <v>150000</v>
      </c>
      <c r="AC196" s="31"/>
      <c r="AD196" s="31"/>
      <c r="AE196" s="31"/>
      <c r="AF196" s="31"/>
    </row>
    <row r="197" spans="2:32" x14ac:dyDescent="0.2">
      <c r="B197" s="41" t="s">
        <v>573</v>
      </c>
      <c r="C197" s="30">
        <f>D188</f>
        <v>370</v>
      </c>
      <c r="D197" s="29"/>
      <c r="E197" s="14"/>
      <c r="F197" s="14"/>
      <c r="G197" s="14"/>
      <c r="H197" s="14"/>
      <c r="I197" s="14"/>
      <c r="J197" s="14"/>
      <c r="K197" s="14"/>
      <c r="L197" s="53">
        <v>0.3</v>
      </c>
      <c r="M197" s="31" t="s">
        <v>587</v>
      </c>
      <c r="N197" s="31">
        <v>3</v>
      </c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Z197" s="41" t="s">
        <v>609</v>
      </c>
      <c r="AA197" s="42">
        <f>AB197/AA186</f>
        <v>0</v>
      </c>
      <c r="AB197" s="30">
        <v>0</v>
      </c>
      <c r="AC197" s="31"/>
      <c r="AD197" s="31"/>
      <c r="AE197" s="31"/>
      <c r="AF197" s="31"/>
    </row>
    <row r="198" spans="2:32" x14ac:dyDescent="0.2">
      <c r="B198" s="41" t="s">
        <v>569</v>
      </c>
      <c r="C198" s="30">
        <f>D188-D187-C201</f>
        <v>1.7999999999998977</v>
      </c>
      <c r="D198" s="29"/>
      <c r="E198" s="14"/>
      <c r="F198" s="14"/>
      <c r="G198" s="14"/>
      <c r="H198" s="14"/>
      <c r="I198" s="14"/>
      <c r="J198" s="14"/>
      <c r="K198" s="14"/>
      <c r="L198" s="53">
        <v>0.45</v>
      </c>
      <c r="M198" s="31" t="s">
        <v>581</v>
      </c>
      <c r="N198" s="31">
        <v>2</v>
      </c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Z198" s="15"/>
      <c r="AA198" s="31"/>
      <c r="AB198" s="31"/>
      <c r="AC198" s="31"/>
      <c r="AD198" s="31"/>
      <c r="AE198" s="31"/>
      <c r="AF198" s="31"/>
    </row>
    <row r="199" spans="2:32" x14ac:dyDescent="0.2">
      <c r="B199" s="41" t="s">
        <v>574</v>
      </c>
      <c r="C199" s="30">
        <f>C197-C201</f>
        <v>361.7999999999999</v>
      </c>
      <c r="D199" s="29"/>
      <c r="E199" s="14"/>
      <c r="F199" s="14"/>
      <c r="G199" s="14"/>
      <c r="H199" s="14"/>
      <c r="I199" s="14"/>
      <c r="J199" s="14"/>
      <c r="K199" s="14"/>
      <c r="L199" s="53">
        <v>0.6</v>
      </c>
      <c r="M199" s="31" t="s">
        <v>586</v>
      </c>
      <c r="N199" s="31">
        <v>1</v>
      </c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Z199" s="15"/>
      <c r="AA199" s="31"/>
      <c r="AB199" s="31"/>
      <c r="AC199" s="31"/>
      <c r="AD199" s="31"/>
      <c r="AE199" s="31"/>
      <c r="AF199" s="31"/>
    </row>
    <row r="200" spans="2:32" x14ac:dyDescent="0.2">
      <c r="B200" s="41" t="s">
        <v>570</v>
      </c>
      <c r="C200" s="30">
        <f>C201</f>
        <v>8.2000000000001023</v>
      </c>
      <c r="D200" s="29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Z200" s="15"/>
      <c r="AA200" s="31"/>
      <c r="AB200" s="31"/>
      <c r="AC200" s="31"/>
      <c r="AD200" s="31"/>
      <c r="AE200" s="31"/>
      <c r="AF200" s="31"/>
    </row>
    <row r="201" spans="2:32" x14ac:dyDescent="0.2">
      <c r="B201" s="41" t="s">
        <v>575</v>
      </c>
      <c r="C201" s="30">
        <f>-E187+E188</f>
        <v>8.2000000000001023</v>
      </c>
      <c r="D201" s="29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Z201" s="15"/>
      <c r="AA201" s="31"/>
      <c r="AB201" s="31"/>
      <c r="AC201" s="31"/>
      <c r="AD201" s="31"/>
      <c r="AE201" s="31"/>
      <c r="AF201" s="31"/>
    </row>
    <row r="202" spans="2:32" x14ac:dyDescent="0.2">
      <c r="B202" s="14"/>
      <c r="C202" s="14"/>
      <c r="D202" s="29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Z202" s="15"/>
      <c r="AA202" s="31"/>
      <c r="AB202" s="31"/>
      <c r="AC202" s="31"/>
      <c r="AD202" s="31"/>
      <c r="AE202" s="31"/>
      <c r="AF202" s="31"/>
    </row>
    <row r="203" spans="2:32" x14ac:dyDescent="0.2">
      <c r="B203" s="14"/>
      <c r="C203" s="46" t="s">
        <v>549</v>
      </c>
      <c r="D203" s="44" t="s">
        <v>576</v>
      </c>
      <c r="E203" s="45" t="s">
        <v>577</v>
      </c>
      <c r="F203" s="64"/>
      <c r="G203" s="6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Z203" s="15"/>
      <c r="AA203" s="31"/>
      <c r="AB203" s="31"/>
      <c r="AC203" s="31"/>
      <c r="AD203" s="31"/>
      <c r="AE203" s="31"/>
      <c r="AF203" s="31"/>
    </row>
    <row r="204" spans="2:32" x14ac:dyDescent="0.2">
      <c r="B204" s="14"/>
      <c r="C204" s="30">
        <f>$B$128*(1+D204)</f>
        <v>146</v>
      </c>
      <c r="D204" s="42">
        <v>-0.5</v>
      </c>
      <c r="E204" s="43">
        <f>-MAX($C$197-C204,0)+MAX($C$196-C204,0)+$C$201</f>
        <v>-1.7999999999998977</v>
      </c>
      <c r="F204" s="43"/>
      <c r="G204" s="43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Z204" s="15"/>
      <c r="AA204" s="31"/>
      <c r="AB204" s="31"/>
      <c r="AC204" s="31"/>
      <c r="AD204" s="31"/>
      <c r="AE204" s="31"/>
      <c r="AF204" s="31"/>
    </row>
    <row r="205" spans="2:32" x14ac:dyDescent="0.2">
      <c r="B205" s="14"/>
      <c r="C205" s="30">
        <f>$B$128*(1+D205)</f>
        <v>160.60000000000002</v>
      </c>
      <c r="D205" s="42">
        <v>-0.45</v>
      </c>
      <c r="E205" s="43">
        <f>-MAX($C$197-C205,0)+MAX($C$196-C205,0)+$C$201</f>
        <v>-1.7999999999998977</v>
      </c>
      <c r="F205" s="43"/>
      <c r="G205" s="43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Z205" s="15"/>
      <c r="AA205" s="31"/>
      <c r="AB205" s="31"/>
      <c r="AC205" s="31"/>
      <c r="AD205" s="31"/>
      <c r="AE205" s="31"/>
      <c r="AF205" s="31"/>
    </row>
    <row r="206" spans="2:32" x14ac:dyDescent="0.2">
      <c r="B206" s="14"/>
      <c r="C206" s="30">
        <f>$B$128*(1+D206)</f>
        <v>175.2</v>
      </c>
      <c r="D206" s="42">
        <v>-0.4</v>
      </c>
      <c r="E206" s="43">
        <f t="shared" ref="E206:E224" si="9">-MAX($C$197-C206,0)+MAX($C$196-C206,0)+$C$201</f>
        <v>-1.7999999999998977</v>
      </c>
      <c r="F206" s="43"/>
      <c r="G206" s="43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Z206" s="15"/>
      <c r="AA206" s="31"/>
      <c r="AB206" s="31"/>
      <c r="AC206" s="31"/>
      <c r="AD206" s="31"/>
      <c r="AE206" s="31"/>
      <c r="AF206" s="31"/>
    </row>
    <row r="207" spans="2:32" x14ac:dyDescent="0.2">
      <c r="B207" s="14"/>
      <c r="C207" s="30">
        <f>$B$128*(1+D207)</f>
        <v>189.8</v>
      </c>
      <c r="D207" s="42">
        <v>-0.35</v>
      </c>
      <c r="E207" s="43">
        <f t="shared" si="9"/>
        <v>-1.7999999999998977</v>
      </c>
      <c r="F207" s="43"/>
      <c r="G207" s="43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Z207" s="15"/>
      <c r="AA207" s="31"/>
      <c r="AB207" s="31"/>
      <c r="AC207" s="31"/>
      <c r="AD207" s="31"/>
      <c r="AE207" s="31"/>
      <c r="AF207" s="31"/>
    </row>
    <row r="208" spans="2:32" x14ac:dyDescent="0.2">
      <c r="B208" s="14"/>
      <c r="C208" s="30">
        <f>$B$128*(1+D208)</f>
        <v>204.39999999999998</v>
      </c>
      <c r="D208" s="42">
        <v>-0.3</v>
      </c>
      <c r="E208" s="43">
        <f t="shared" si="9"/>
        <v>-1.7999999999998977</v>
      </c>
      <c r="F208" s="43"/>
      <c r="G208" s="43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Z208" s="15"/>
      <c r="AA208" s="31"/>
      <c r="AB208" s="31"/>
      <c r="AC208" s="31"/>
      <c r="AD208" s="31"/>
      <c r="AE208" s="31"/>
      <c r="AF208" s="31"/>
    </row>
    <row r="209" spans="2:32" x14ac:dyDescent="0.2">
      <c r="B209" s="14"/>
      <c r="C209" s="30">
        <f>$B$128*(1+D209)</f>
        <v>219</v>
      </c>
      <c r="D209" s="42">
        <v>-0.25</v>
      </c>
      <c r="E209" s="43">
        <f t="shared" si="9"/>
        <v>-1.7999999999998977</v>
      </c>
      <c r="F209" s="43"/>
      <c r="G209" s="43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Z209" s="15"/>
      <c r="AA209" s="31"/>
      <c r="AB209" s="31"/>
      <c r="AC209" s="31"/>
      <c r="AD209" s="31"/>
      <c r="AE209" s="31"/>
      <c r="AF209" s="31"/>
    </row>
    <row r="210" spans="2:32" x14ac:dyDescent="0.2">
      <c r="B210" s="14"/>
      <c r="C210" s="30">
        <f>$B$128*(1+D210)</f>
        <v>233.60000000000002</v>
      </c>
      <c r="D210" s="42">
        <v>-0.2</v>
      </c>
      <c r="E210" s="43">
        <f t="shared" si="9"/>
        <v>-1.7999999999998977</v>
      </c>
      <c r="F210" s="43"/>
      <c r="G210" s="43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Z210" s="15"/>
      <c r="AA210" s="31"/>
      <c r="AB210" s="31"/>
      <c r="AC210" s="31"/>
      <c r="AD210" s="31"/>
      <c r="AE210" s="31"/>
      <c r="AF210" s="31"/>
    </row>
    <row r="211" spans="2:32" x14ac:dyDescent="0.2">
      <c r="B211" s="14"/>
      <c r="C211" s="30">
        <f>$B$128*(1+D211)</f>
        <v>248.2</v>
      </c>
      <c r="D211" s="42">
        <v>-0.15</v>
      </c>
      <c r="E211" s="43">
        <f t="shared" si="9"/>
        <v>-1.7999999999998977</v>
      </c>
      <c r="F211" s="43"/>
      <c r="G211" s="43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Z211" s="15"/>
      <c r="AA211" s="31"/>
      <c r="AB211" s="31"/>
      <c r="AC211" s="31"/>
      <c r="AD211" s="31"/>
      <c r="AE211" s="31"/>
      <c r="AF211" s="31"/>
    </row>
    <row r="212" spans="2:32" x14ac:dyDescent="0.2">
      <c r="B212" s="14"/>
      <c r="C212" s="30">
        <f>$B$128*(1+D212)</f>
        <v>262.8</v>
      </c>
      <c r="D212" s="42">
        <v>-0.1</v>
      </c>
      <c r="E212" s="43">
        <f t="shared" si="9"/>
        <v>-1.7999999999998977</v>
      </c>
      <c r="F212" s="43"/>
      <c r="G212" s="43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Z212" s="15"/>
      <c r="AA212" s="31"/>
      <c r="AB212" s="31"/>
      <c r="AC212" s="31"/>
      <c r="AD212" s="31"/>
      <c r="AE212" s="31"/>
      <c r="AF212" s="31"/>
    </row>
    <row r="213" spans="2:32" x14ac:dyDescent="0.2">
      <c r="B213" s="14"/>
      <c r="C213" s="30">
        <f>$B$128*(1+D213)</f>
        <v>277.39999999999998</v>
      </c>
      <c r="D213" s="42">
        <v>-0.05</v>
      </c>
      <c r="E213" s="43">
        <f t="shared" si="9"/>
        <v>-1.7999999999998977</v>
      </c>
      <c r="F213" s="43"/>
      <c r="G213" s="43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Z213" s="15"/>
      <c r="AA213" s="31"/>
      <c r="AB213" s="31"/>
      <c r="AC213" s="31"/>
      <c r="AD213" s="31"/>
      <c r="AE213" s="31"/>
      <c r="AF213" s="31"/>
    </row>
    <row r="214" spans="2:32" x14ac:dyDescent="0.2">
      <c r="B214" s="14"/>
      <c r="C214" s="47">
        <f>$D$4</f>
        <v>292</v>
      </c>
      <c r="D214" s="48">
        <v>0</v>
      </c>
      <c r="E214" s="43">
        <f t="shared" si="9"/>
        <v>-1.7999999999998977</v>
      </c>
      <c r="F214" s="43"/>
      <c r="G214" s="43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Z214" s="15"/>
      <c r="AA214" s="31"/>
      <c r="AB214" s="31"/>
      <c r="AC214" s="31"/>
      <c r="AD214" s="31"/>
      <c r="AE214" s="31"/>
      <c r="AF214" s="31"/>
    </row>
    <row r="215" spans="2:32" x14ac:dyDescent="0.2">
      <c r="B215" s="14"/>
      <c r="C215" s="30">
        <f>$B$128*(1+D215)</f>
        <v>306.60000000000002</v>
      </c>
      <c r="D215" s="42">
        <v>0.05</v>
      </c>
      <c r="E215" s="43">
        <f t="shared" si="9"/>
        <v>-1.7999999999998977</v>
      </c>
      <c r="F215" s="43"/>
      <c r="G215" s="43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Z215" s="15"/>
      <c r="AA215" s="31"/>
      <c r="AB215" s="31"/>
      <c r="AC215" s="31"/>
      <c r="AD215" s="31"/>
      <c r="AE215" s="31"/>
      <c r="AF215" s="31"/>
    </row>
    <row r="216" spans="2:32" x14ac:dyDescent="0.2">
      <c r="B216" s="14"/>
      <c r="C216" s="30">
        <f>$B$128*(1+D216)</f>
        <v>321.20000000000005</v>
      </c>
      <c r="D216" s="42">
        <v>0.1</v>
      </c>
      <c r="E216" s="43">
        <f t="shared" si="9"/>
        <v>-1.7999999999998977</v>
      </c>
      <c r="F216" s="43"/>
      <c r="G216" s="43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Z216" s="15"/>
      <c r="AA216" s="31"/>
      <c r="AB216" s="31"/>
      <c r="AC216" s="31"/>
      <c r="AD216" s="31"/>
      <c r="AE216" s="31"/>
      <c r="AF216" s="31"/>
    </row>
    <row r="217" spans="2:32" x14ac:dyDescent="0.2">
      <c r="B217" s="14"/>
      <c r="C217" s="30">
        <f>$B$128*(1+D217)</f>
        <v>335.79999999999995</v>
      </c>
      <c r="D217" s="42">
        <v>0.15</v>
      </c>
      <c r="E217" s="43">
        <f t="shared" si="9"/>
        <v>-1.7999999999998977</v>
      </c>
      <c r="F217" s="43"/>
      <c r="G217" s="43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Z217" s="15"/>
      <c r="AA217" s="31"/>
      <c r="AB217" s="31"/>
      <c r="AC217" s="31"/>
      <c r="AD217" s="31"/>
      <c r="AE217" s="31"/>
      <c r="AF217" s="31"/>
    </row>
    <row r="218" spans="2:32" x14ac:dyDescent="0.2">
      <c r="B218" s="14"/>
      <c r="C218" s="30">
        <f>$B$128*(1+D218)</f>
        <v>350.4</v>
      </c>
      <c r="D218" s="42">
        <v>0.2</v>
      </c>
      <c r="E218" s="43">
        <f t="shared" si="9"/>
        <v>-1.7999999999998977</v>
      </c>
      <c r="F218" s="43"/>
      <c r="G218" s="43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Z218" s="15"/>
      <c r="AA218" s="31"/>
      <c r="AB218" s="31"/>
      <c r="AC218" s="31"/>
      <c r="AD218" s="31"/>
      <c r="AE218" s="31"/>
      <c r="AF218" s="31"/>
    </row>
    <row r="219" spans="2:32" x14ac:dyDescent="0.2">
      <c r="B219" s="14"/>
      <c r="C219" s="30">
        <f>$B$128*(1+D219)</f>
        <v>365</v>
      </c>
      <c r="D219" s="42">
        <v>0.25</v>
      </c>
      <c r="E219" s="43">
        <f t="shared" si="9"/>
        <v>3.2000000000001023</v>
      </c>
      <c r="F219" s="43"/>
      <c r="G219" s="43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Z219" s="15"/>
      <c r="AA219" s="31"/>
      <c r="AB219" s="31"/>
      <c r="AC219" s="31"/>
      <c r="AD219" s="31"/>
      <c r="AE219" s="31"/>
      <c r="AF219" s="31"/>
    </row>
    <row r="220" spans="2:32" x14ac:dyDescent="0.2">
      <c r="B220" s="14"/>
      <c r="C220" s="30">
        <f>$B$128*(1+D220)</f>
        <v>379.6</v>
      </c>
      <c r="D220" s="42">
        <v>0.3</v>
      </c>
      <c r="E220" s="43">
        <f t="shared" si="9"/>
        <v>8.2000000000001023</v>
      </c>
      <c r="F220" s="43"/>
      <c r="G220" s="43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Z220" s="15"/>
      <c r="AA220" s="31"/>
      <c r="AB220" s="31"/>
      <c r="AC220" s="31"/>
      <c r="AD220" s="31"/>
      <c r="AE220" s="31"/>
      <c r="AF220" s="31"/>
    </row>
    <row r="221" spans="2:32" x14ac:dyDescent="0.2">
      <c r="B221" s="14"/>
      <c r="C221" s="30">
        <f>$B$128*(1+D221)</f>
        <v>394.20000000000005</v>
      </c>
      <c r="D221" s="42">
        <v>0.35</v>
      </c>
      <c r="E221" s="43">
        <f t="shared" si="9"/>
        <v>8.2000000000001023</v>
      </c>
      <c r="F221" s="43"/>
      <c r="G221" s="43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Z221" s="15"/>
      <c r="AA221" s="31"/>
      <c r="AB221" s="31"/>
      <c r="AC221" s="31"/>
      <c r="AD221" s="31"/>
      <c r="AE221" s="31"/>
      <c r="AF221" s="31"/>
    </row>
    <row r="222" spans="2:32" x14ac:dyDescent="0.2">
      <c r="B222" s="14"/>
      <c r="C222" s="14">
        <f>$B$128*(1+D222)</f>
        <v>408.79999999999995</v>
      </c>
      <c r="D222" s="42">
        <v>0.4</v>
      </c>
      <c r="E222" s="43">
        <f t="shared" si="9"/>
        <v>8.2000000000001023</v>
      </c>
      <c r="F222" s="43"/>
      <c r="G222" s="43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Z222" s="15"/>
      <c r="AA222" s="31"/>
      <c r="AB222" s="31"/>
      <c r="AC222" s="31"/>
      <c r="AD222" s="31"/>
      <c r="AE222" s="31"/>
      <c r="AF222" s="31"/>
    </row>
    <row r="223" spans="2:32" x14ac:dyDescent="0.2">
      <c r="B223" s="14"/>
      <c r="C223" s="14">
        <f>$B$128*(1+D223)</f>
        <v>423.4</v>
      </c>
      <c r="D223" s="42">
        <v>0.45</v>
      </c>
      <c r="E223" s="43">
        <f t="shared" si="9"/>
        <v>8.2000000000001023</v>
      </c>
      <c r="F223" s="43"/>
      <c r="G223" s="43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Z223" s="15"/>
      <c r="AA223" s="31"/>
      <c r="AB223" s="31"/>
      <c r="AC223" s="31"/>
      <c r="AD223" s="31"/>
      <c r="AE223" s="31"/>
      <c r="AF223" s="31"/>
    </row>
    <row r="224" spans="2:32" x14ac:dyDescent="0.2">
      <c r="B224" s="14"/>
      <c r="C224" s="54">
        <f>$B$128*(1+D224)</f>
        <v>438</v>
      </c>
      <c r="D224" s="42">
        <v>0.5</v>
      </c>
      <c r="E224" s="43">
        <f t="shared" si="9"/>
        <v>8.2000000000001023</v>
      </c>
      <c r="F224" s="43"/>
      <c r="G224" s="43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Z224" s="15"/>
      <c r="AA224" s="31"/>
      <c r="AB224" s="31"/>
      <c r="AC224" s="31"/>
      <c r="AD224" s="31"/>
      <c r="AE224" s="31"/>
      <c r="AF224" s="31"/>
    </row>
    <row r="225" spans="1:32" x14ac:dyDescent="0.2">
      <c r="B225" s="14"/>
      <c r="C225" s="14"/>
      <c r="D225" s="29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Z225" s="15"/>
      <c r="AA225" s="31"/>
      <c r="AB225" s="31"/>
      <c r="AC225" s="31"/>
      <c r="AD225" s="31"/>
      <c r="AE225" s="31"/>
      <c r="AF225" s="31"/>
    </row>
    <row r="227" spans="1:32" x14ac:dyDescent="0.2">
      <c r="A227" s="39">
        <v>8</v>
      </c>
      <c r="B227" s="32" t="s">
        <v>563</v>
      </c>
      <c r="C227" s="33"/>
      <c r="D227" s="33"/>
      <c r="E227" s="34"/>
      <c r="F227" s="34"/>
      <c r="G227" s="34"/>
      <c r="H227" s="33"/>
      <c r="I227" s="34"/>
      <c r="J227" s="33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Z227" s="34"/>
      <c r="AA227" s="34"/>
      <c r="AB227" s="34"/>
      <c r="AC227" s="34"/>
      <c r="AD227" s="34"/>
      <c r="AE227" s="34"/>
      <c r="AF227" s="34"/>
    </row>
    <row r="228" spans="1:32" x14ac:dyDescent="0.2"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Z228" s="14"/>
      <c r="AA228" s="14"/>
      <c r="AB228" s="14"/>
      <c r="AC228" s="14"/>
      <c r="AD228" s="14"/>
      <c r="AE228" s="14"/>
      <c r="AF228" s="14"/>
    </row>
    <row r="229" spans="1:32" ht="30" x14ac:dyDescent="0.2">
      <c r="A229" s="40"/>
      <c r="B229" s="38"/>
      <c r="C229" s="38"/>
      <c r="D229" s="38" t="s">
        <v>1</v>
      </c>
      <c r="E229" s="38" t="s">
        <v>538</v>
      </c>
      <c r="F229" s="84" t="s">
        <v>612</v>
      </c>
      <c r="G229" s="84"/>
      <c r="H229" s="38" t="s">
        <v>518</v>
      </c>
      <c r="I229" s="38" t="s">
        <v>546</v>
      </c>
      <c r="J229" s="38" t="s">
        <v>539</v>
      </c>
      <c r="K229" s="38" t="s">
        <v>557</v>
      </c>
      <c r="L229" s="38" t="s">
        <v>561</v>
      </c>
      <c r="M229" s="38" t="s">
        <v>549</v>
      </c>
      <c r="N229" s="38" t="s">
        <v>547</v>
      </c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Z229" s="56" t="s">
        <v>559</v>
      </c>
      <c r="AA229" s="63">
        <f>AB239+AB240</f>
        <v>150000</v>
      </c>
      <c r="AB229" s="36"/>
      <c r="AC229" s="36"/>
      <c r="AD229" s="14" t="s">
        <v>604</v>
      </c>
      <c r="AE229" s="26">
        <f>$D$4</f>
        <v>292</v>
      </c>
      <c r="AF229" s="36"/>
    </row>
    <row r="230" spans="1:32" x14ac:dyDescent="0.2">
      <c r="B230" s="14" t="s">
        <v>535</v>
      </c>
      <c r="C230" s="14" t="s">
        <v>536</v>
      </c>
      <c r="D230" s="25">
        <v>200</v>
      </c>
      <c r="E230" s="14">
        <f>SUMIFS('Raw data'!$H:$H,'Raw data'!$I:$I,"call",'Raw data'!$D:$D,'PL &amp; CF'!$D230,'Raw data'!$E:$E,'PL &amp; CF'!$D$99)</f>
        <v>96.575000000000003</v>
      </c>
      <c r="F230" s="65">
        <f>AE229/D230</f>
        <v>1.46</v>
      </c>
      <c r="G230" s="65" t="str">
        <f t="shared" ref="G230:G231" si="10">IF(AND(C230="put",F230&lt;1),"ITM","OTM")</f>
        <v>OTM</v>
      </c>
      <c r="H230" s="30">
        <f>SUMIFS('Raw data'!U:U,'Raw data'!D:D,'PL &amp; CF'!D230,'Raw data'!E:E,'PL &amp; CF'!D232,'Raw data'!I:I,"put")</f>
        <v>0</v>
      </c>
      <c r="I230" s="28">
        <f>ROUNDDOWN((AB239)/(E230*$D$13),0)</f>
        <v>15</v>
      </c>
      <c r="J230" s="30">
        <f>H230*I230*$D$13</f>
        <v>0</v>
      </c>
      <c r="K230" s="30">
        <f>I230*$D$4*$D$13</f>
        <v>438000</v>
      </c>
      <c r="L230" s="30">
        <f>K230*H230</f>
        <v>0</v>
      </c>
      <c r="M230" s="17">
        <f>D8</f>
        <v>310</v>
      </c>
      <c r="N230" s="30">
        <f>MAX(D230-M230,0)*I230*D51</f>
        <v>0</v>
      </c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Z230" s="14" t="s">
        <v>547</v>
      </c>
      <c r="AA230" s="30">
        <f>N232</f>
        <v>0</v>
      </c>
      <c r="AB230" s="30"/>
      <c r="AC230" s="30"/>
      <c r="AD230" s="30" t="s">
        <v>549</v>
      </c>
      <c r="AE230" s="30">
        <f>$D$8</f>
        <v>310</v>
      </c>
      <c r="AF230" s="30"/>
    </row>
    <row r="231" spans="1:32" x14ac:dyDescent="0.2">
      <c r="B231" s="14" t="s">
        <v>512</v>
      </c>
      <c r="C231" s="14" t="s">
        <v>537</v>
      </c>
      <c r="D231" s="25">
        <v>270</v>
      </c>
      <c r="E231" s="14">
        <f>SUMIFS('Raw data'!$H:$H,'Raw data'!$I:$I,"call",'Raw data'!$D:$D,'PL &amp; CF'!$D231,'Raw data'!$E:$E,'PL &amp; CF'!$D$99)</f>
        <v>38.549999999999997</v>
      </c>
      <c r="F231" s="65">
        <f>AE229/D231</f>
        <v>1.0814814814814815</v>
      </c>
      <c r="G231" s="65" t="str">
        <f t="shared" si="10"/>
        <v>OTM</v>
      </c>
      <c r="H231" s="30">
        <f>-SUMIFS('Raw data'!U:U,'Raw data'!D:D,'PL &amp; CF'!D231,'Raw data'!E:E,'PL &amp; CF'!D232,'Raw data'!I:I,"put")</f>
        <v>0.28556244440212503</v>
      </c>
      <c r="I231" s="28">
        <f>I230</f>
        <v>15</v>
      </c>
      <c r="J231" s="30">
        <f t="shared" ref="J231" si="11">H231*I231*$D$13</f>
        <v>428.3436666031875</v>
      </c>
      <c r="K231" s="30">
        <f>-I231*$D$4*$D$13</f>
        <v>-438000</v>
      </c>
      <c r="L231" s="30">
        <f t="shared" ref="L231" si="12">K231*H231</f>
        <v>-125076.35064813076</v>
      </c>
      <c r="M231" s="17">
        <f>M230</f>
        <v>310</v>
      </c>
      <c r="N231" s="30">
        <f>-MAX(D231-M231,0)*I231*D51</f>
        <v>0</v>
      </c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Z231" s="14" t="s">
        <v>532</v>
      </c>
      <c r="AA231" s="30">
        <f>-E230*I230*D51</f>
        <v>-763.06483455490661</v>
      </c>
      <c r="AB231" s="30"/>
      <c r="AC231" s="30"/>
      <c r="AD231" s="57" t="s">
        <v>605</v>
      </c>
      <c r="AE231" s="58">
        <f>AE230/AE229-1</f>
        <v>6.164383561643838E-2</v>
      </c>
      <c r="AF231" s="66" t="str">
        <f>IF(AE231&gt;0,"bullish","bearish")</f>
        <v>bullish</v>
      </c>
    </row>
    <row r="232" spans="1:32" x14ac:dyDescent="0.2">
      <c r="B232" s="14" t="s">
        <v>2</v>
      </c>
      <c r="C232" s="14"/>
      <c r="D232" s="26">
        <v>0.52675111540592401</v>
      </c>
      <c r="E232" s="14"/>
      <c r="F232" s="14"/>
      <c r="G232" s="14"/>
      <c r="H232" s="14"/>
      <c r="I232" s="14"/>
      <c r="J232" s="31">
        <f>SUM(J230:J231)</f>
        <v>428.3436666031875</v>
      </c>
      <c r="K232" s="31">
        <f>SUM(K230:K231)</f>
        <v>0</v>
      </c>
      <c r="L232" s="31">
        <f>SUM(L230:L231)</f>
        <v>-125076.35064813076</v>
      </c>
      <c r="M232" s="14"/>
      <c r="N232" s="31">
        <f>SUM(N230:N231)</f>
        <v>0</v>
      </c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Z232" s="14" t="s">
        <v>540</v>
      </c>
      <c r="AA232" s="26">
        <f>E231*I231*D51</f>
        <v>304.59383248347558</v>
      </c>
      <c r="AB232" s="26"/>
      <c r="AC232" s="26"/>
      <c r="AD232" s="26"/>
      <c r="AE232" s="26"/>
      <c r="AF232" s="26"/>
    </row>
    <row r="233" spans="1:32" x14ac:dyDescent="0.2">
      <c r="B233" s="14"/>
      <c r="C233" s="14"/>
      <c r="D233" s="29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Z233" s="15" t="s">
        <v>548</v>
      </c>
      <c r="AA233" s="31">
        <f>SUM(AA230:AA232)</f>
        <v>-458.47100207143103</v>
      </c>
      <c r="AB233" s="31"/>
      <c r="AC233" s="31"/>
      <c r="AD233" s="31"/>
      <c r="AE233" s="31"/>
      <c r="AF233" s="31"/>
    </row>
    <row r="234" spans="1:32" x14ac:dyDescent="0.2">
      <c r="B234" s="14"/>
      <c r="C234" s="14"/>
      <c r="D234" s="29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Z234" s="57" t="s">
        <v>593</v>
      </c>
      <c r="AA234" s="58">
        <f>AA233/AA229</f>
        <v>-3.0564733471428736E-3</v>
      </c>
      <c r="AB234" s="31"/>
      <c r="AC234" s="31"/>
      <c r="AD234" s="31"/>
      <c r="AE234" s="31"/>
      <c r="AF234" s="31"/>
    </row>
    <row r="235" spans="1:32" x14ac:dyDescent="0.2">
      <c r="B235" s="14" t="s">
        <v>578</v>
      </c>
      <c r="C235" s="42">
        <f>-C244/(D231-D230)</f>
        <v>0.82892857142857146</v>
      </c>
      <c r="D235" s="50" t="str">
        <f>VLOOKUP(C235,M237:N241,2,TRUE)</f>
        <v>Bad</v>
      </c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Z235" s="31"/>
      <c r="AA235" s="31"/>
      <c r="AB235" s="31"/>
      <c r="AC235" s="31"/>
      <c r="AD235" s="31"/>
      <c r="AE235" s="31"/>
      <c r="AF235" s="31"/>
    </row>
    <row r="236" spans="1:32" x14ac:dyDescent="0.2"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5" t="s">
        <v>578</v>
      </c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Z236" s="31"/>
      <c r="AA236" s="31"/>
      <c r="AB236" s="31"/>
      <c r="AC236" s="31"/>
      <c r="AD236" s="31"/>
      <c r="AE236" s="31"/>
      <c r="AF236" s="31"/>
    </row>
    <row r="237" spans="1:32" x14ac:dyDescent="0.2"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55">
        <v>0</v>
      </c>
      <c r="N237" s="14" t="s">
        <v>586</v>
      </c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Z237" s="31"/>
      <c r="AA237" s="31"/>
      <c r="AB237" s="31"/>
      <c r="AC237" s="31"/>
      <c r="AD237" s="31"/>
      <c r="AE237" s="31"/>
      <c r="AF237" s="31"/>
    </row>
    <row r="238" spans="1:32" x14ac:dyDescent="0.2">
      <c r="B238" s="14" t="s">
        <v>571</v>
      </c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55">
        <v>0.25</v>
      </c>
      <c r="N238" s="14" t="s">
        <v>586</v>
      </c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Z238" s="15" t="s">
        <v>599</v>
      </c>
      <c r="AA238" s="60">
        <f>SUM(AA239:AA241)</f>
        <v>1</v>
      </c>
      <c r="AB238" s="30"/>
      <c r="AC238" s="31"/>
      <c r="AD238" s="31"/>
      <c r="AE238" s="31"/>
      <c r="AF238" s="31"/>
    </row>
    <row r="239" spans="1:32" x14ac:dyDescent="0.2">
      <c r="B239" s="41" t="s">
        <v>572</v>
      </c>
      <c r="C239" s="30">
        <f>D230</f>
        <v>200</v>
      </c>
      <c r="D239" s="14"/>
      <c r="E239" s="14"/>
      <c r="F239" s="14"/>
      <c r="G239" s="14"/>
      <c r="H239" s="14"/>
      <c r="I239" s="14"/>
      <c r="J239" s="14"/>
      <c r="K239" s="14"/>
      <c r="L239" s="14"/>
      <c r="M239" s="55">
        <v>0.4</v>
      </c>
      <c r="N239" s="14" t="s">
        <v>590</v>
      </c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Z239" s="41" t="s">
        <v>606</v>
      </c>
      <c r="AA239" s="42">
        <f>AB239/AA229</f>
        <v>1</v>
      </c>
      <c r="AB239" s="59">
        <v>150000</v>
      </c>
      <c r="AC239" s="31"/>
      <c r="AD239" s="31"/>
      <c r="AE239" s="31"/>
      <c r="AF239" s="31"/>
    </row>
    <row r="240" spans="1:32" x14ac:dyDescent="0.2">
      <c r="B240" s="41" t="s">
        <v>573</v>
      </c>
      <c r="C240" s="30">
        <f>D231</f>
        <v>270</v>
      </c>
      <c r="D240" s="14"/>
      <c r="E240" s="14"/>
      <c r="F240" s="14"/>
      <c r="G240" s="14"/>
      <c r="H240" s="14"/>
      <c r="I240" s="14"/>
      <c r="J240" s="14"/>
      <c r="K240" s="14"/>
      <c r="L240" s="14"/>
      <c r="M240" s="55">
        <v>0.5</v>
      </c>
      <c r="N240" s="14" t="s">
        <v>591</v>
      </c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Z240" s="41" t="s">
        <v>607</v>
      </c>
      <c r="AA240" s="42">
        <f>AB240/AA229</f>
        <v>0</v>
      </c>
      <c r="AB240" s="30">
        <v>0</v>
      </c>
      <c r="AC240" s="31"/>
      <c r="AD240" s="31"/>
      <c r="AE240" s="31"/>
      <c r="AF240" s="31"/>
    </row>
    <row r="241" spans="2:32" x14ac:dyDescent="0.2">
      <c r="B241" s="41" t="s">
        <v>569</v>
      </c>
      <c r="C241" s="30">
        <f>C244</f>
        <v>-58.025000000000006</v>
      </c>
      <c r="D241" s="14"/>
      <c r="E241" s="14"/>
      <c r="F241" s="14"/>
      <c r="G241" s="14"/>
      <c r="H241" s="14"/>
      <c r="I241" s="14"/>
      <c r="J241" s="14"/>
      <c r="K241" s="14"/>
      <c r="L241" s="14"/>
      <c r="M241" s="55">
        <v>0.7</v>
      </c>
      <c r="N241" s="14" t="s">
        <v>592</v>
      </c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Z241" s="31"/>
      <c r="AA241" s="31"/>
      <c r="AB241" s="31"/>
      <c r="AC241" s="31"/>
      <c r="AD241" s="31"/>
      <c r="AE241" s="31"/>
      <c r="AF241" s="31"/>
    </row>
    <row r="242" spans="2:32" x14ac:dyDescent="0.2">
      <c r="B242" s="41" t="s">
        <v>574</v>
      </c>
      <c r="C242" s="30">
        <f>C239-C244</f>
        <v>258.02499999999998</v>
      </c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Z242" s="31"/>
      <c r="AA242" s="31"/>
      <c r="AB242" s="31"/>
      <c r="AC242" s="31"/>
      <c r="AD242" s="31"/>
      <c r="AE242" s="31"/>
      <c r="AF242" s="31"/>
    </row>
    <row r="243" spans="2:32" x14ac:dyDescent="0.2">
      <c r="B243" s="41" t="s">
        <v>570</v>
      </c>
      <c r="C243" s="30">
        <f>D231-D230+C244</f>
        <v>11.974999999999994</v>
      </c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Z243" s="31"/>
      <c r="AA243" s="31"/>
      <c r="AB243" s="31"/>
      <c r="AC243" s="31"/>
      <c r="AD243" s="31"/>
      <c r="AE243" s="31"/>
      <c r="AF243" s="31"/>
    </row>
    <row r="244" spans="2:32" x14ac:dyDescent="0.2">
      <c r="B244" s="41" t="s">
        <v>575</v>
      </c>
      <c r="C244" s="30">
        <f>-E230+E231</f>
        <v>-58.025000000000006</v>
      </c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Z244" s="31"/>
      <c r="AA244" s="31"/>
      <c r="AB244" s="31"/>
      <c r="AC244" s="31"/>
      <c r="AD244" s="31"/>
      <c r="AE244" s="31"/>
      <c r="AF244" s="31"/>
    </row>
    <row r="245" spans="2:32" x14ac:dyDescent="0.2"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Z245" s="31"/>
      <c r="AA245" s="31"/>
      <c r="AB245" s="31"/>
      <c r="AC245" s="31"/>
      <c r="AD245" s="31"/>
      <c r="AE245" s="31"/>
      <c r="AF245" s="31"/>
    </row>
    <row r="246" spans="2:32" x14ac:dyDescent="0.2"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Z246" s="31"/>
      <c r="AA246" s="31"/>
      <c r="AB246" s="31"/>
      <c r="AC246" s="31"/>
      <c r="AD246" s="31"/>
      <c r="AE246" s="31"/>
      <c r="AF246" s="31"/>
    </row>
    <row r="247" spans="2:32" x14ac:dyDescent="0.2">
      <c r="B247" s="14"/>
      <c r="C247" s="46" t="s">
        <v>549</v>
      </c>
      <c r="D247" s="44" t="s">
        <v>576</v>
      </c>
      <c r="E247" s="45" t="s">
        <v>577</v>
      </c>
      <c r="F247" s="64"/>
      <c r="G247" s="6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Z247" s="31"/>
      <c r="AA247" s="31"/>
      <c r="AB247" s="31"/>
      <c r="AC247" s="31"/>
      <c r="AD247" s="31"/>
      <c r="AE247" s="31"/>
      <c r="AF247" s="31"/>
    </row>
    <row r="248" spans="2:32" x14ac:dyDescent="0.2">
      <c r="B248" s="14"/>
      <c r="C248" s="30">
        <f>$B$128*(1+D248)</f>
        <v>146</v>
      </c>
      <c r="D248" s="42">
        <v>-0.5</v>
      </c>
      <c r="E248" s="43">
        <f>MAX($C$240-C248,0)-MAX($C$239-C248,0)+$C$244</f>
        <v>11.974999999999994</v>
      </c>
      <c r="F248" s="43"/>
      <c r="G248" s="43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Z248" s="31"/>
      <c r="AA248" s="31"/>
      <c r="AB248" s="31"/>
      <c r="AC248" s="31"/>
      <c r="AD248" s="31"/>
      <c r="AE248" s="31"/>
      <c r="AF248" s="31"/>
    </row>
    <row r="249" spans="2:32" x14ac:dyDescent="0.2">
      <c r="B249" s="14"/>
      <c r="C249" s="30">
        <f>$B$128*(1+D249)</f>
        <v>160.60000000000002</v>
      </c>
      <c r="D249" s="42">
        <v>-0.45</v>
      </c>
      <c r="E249" s="43">
        <f>MAX($C$240-C249,0)-MAX($C$239-C249,0)+$C$244</f>
        <v>11.974999999999994</v>
      </c>
      <c r="F249" s="43"/>
      <c r="G249" s="43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Z249" s="31"/>
      <c r="AA249" s="31"/>
      <c r="AB249" s="31"/>
      <c r="AC249" s="31"/>
      <c r="AD249" s="31"/>
      <c r="AE249" s="31"/>
      <c r="AF249" s="31"/>
    </row>
    <row r="250" spans="2:32" x14ac:dyDescent="0.2">
      <c r="B250" s="14"/>
      <c r="C250" s="30">
        <f>$B$128*(1+D250)</f>
        <v>175.2</v>
      </c>
      <c r="D250" s="42">
        <v>-0.4</v>
      </c>
      <c r="E250" s="43">
        <f t="shared" ref="E250:E268" si="13">MAX($C$240-C250,0)-MAX($C$239-C250,0)+$C$244</f>
        <v>11.974999999999994</v>
      </c>
      <c r="F250" s="43"/>
      <c r="G250" s="43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Z250" s="31"/>
      <c r="AA250" s="31"/>
      <c r="AB250" s="31"/>
      <c r="AC250" s="31"/>
      <c r="AD250" s="31"/>
      <c r="AE250" s="31"/>
      <c r="AF250" s="31"/>
    </row>
    <row r="251" spans="2:32" x14ac:dyDescent="0.2">
      <c r="B251" s="14"/>
      <c r="C251" s="30">
        <f>$B$128*(1+D251)</f>
        <v>189.8</v>
      </c>
      <c r="D251" s="42">
        <v>-0.35</v>
      </c>
      <c r="E251" s="43">
        <f t="shared" si="13"/>
        <v>11.974999999999994</v>
      </c>
      <c r="F251" s="43"/>
      <c r="G251" s="43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Z251" s="31"/>
      <c r="AA251" s="31"/>
      <c r="AB251" s="31"/>
      <c r="AC251" s="31"/>
      <c r="AD251" s="31"/>
      <c r="AE251" s="31"/>
      <c r="AF251" s="31"/>
    </row>
    <row r="252" spans="2:32" x14ac:dyDescent="0.2">
      <c r="B252" s="14"/>
      <c r="C252" s="30">
        <f>$B$128*(1+D252)</f>
        <v>204.39999999999998</v>
      </c>
      <c r="D252" s="42">
        <v>-0.3</v>
      </c>
      <c r="E252" s="43">
        <f t="shared" si="13"/>
        <v>7.5750000000000171</v>
      </c>
      <c r="F252" s="43"/>
      <c r="G252" s="43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Z252" s="31"/>
      <c r="AA252" s="31"/>
      <c r="AB252" s="31"/>
      <c r="AC252" s="31"/>
      <c r="AD252" s="31"/>
      <c r="AE252" s="31"/>
      <c r="AF252" s="31"/>
    </row>
    <row r="253" spans="2:32" x14ac:dyDescent="0.2">
      <c r="B253" s="14"/>
      <c r="C253" s="30">
        <f>$B$128*(1+D253)</f>
        <v>219</v>
      </c>
      <c r="D253" s="42">
        <v>-0.25</v>
      </c>
      <c r="E253" s="43">
        <f t="shared" si="13"/>
        <v>-7.0250000000000057</v>
      </c>
      <c r="F253" s="43"/>
      <c r="G253" s="43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Z253" s="31"/>
      <c r="AA253" s="31"/>
      <c r="AB253" s="31"/>
      <c r="AC253" s="31"/>
      <c r="AD253" s="31"/>
      <c r="AE253" s="31"/>
      <c r="AF253" s="31"/>
    </row>
    <row r="254" spans="2:32" x14ac:dyDescent="0.2">
      <c r="B254" s="14"/>
      <c r="C254" s="30">
        <f>$B$128*(1+D254)</f>
        <v>233.60000000000002</v>
      </c>
      <c r="D254" s="42">
        <v>-0.2</v>
      </c>
      <c r="E254" s="43">
        <f t="shared" si="13"/>
        <v>-21.625000000000028</v>
      </c>
      <c r="F254" s="43"/>
      <c r="G254" s="43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Z254" s="31"/>
      <c r="AA254" s="31"/>
      <c r="AB254" s="31"/>
      <c r="AC254" s="31"/>
      <c r="AD254" s="31"/>
      <c r="AE254" s="31"/>
      <c r="AF254" s="31"/>
    </row>
    <row r="255" spans="2:32" x14ac:dyDescent="0.2">
      <c r="B255" s="14"/>
      <c r="C255" s="30">
        <f>$B$128*(1+D255)</f>
        <v>248.2</v>
      </c>
      <c r="D255" s="42">
        <v>-0.15</v>
      </c>
      <c r="E255" s="43">
        <f t="shared" si="13"/>
        <v>-36.224999999999994</v>
      </c>
      <c r="F255" s="43"/>
      <c r="G255" s="43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Z255" s="31"/>
      <c r="AA255" s="31"/>
      <c r="AB255" s="31"/>
      <c r="AC255" s="31"/>
      <c r="AD255" s="31"/>
      <c r="AE255" s="31"/>
      <c r="AF255" s="31"/>
    </row>
    <row r="256" spans="2:32" x14ac:dyDescent="0.2">
      <c r="B256" s="14"/>
      <c r="C256" s="30">
        <f>$B$128*(1+D256)</f>
        <v>262.8</v>
      </c>
      <c r="D256" s="42">
        <v>-0.1</v>
      </c>
      <c r="E256" s="43">
        <f t="shared" si="13"/>
        <v>-50.825000000000017</v>
      </c>
      <c r="F256" s="43"/>
      <c r="G256" s="43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Z256" s="31"/>
      <c r="AA256" s="31"/>
      <c r="AB256" s="31"/>
      <c r="AC256" s="31"/>
      <c r="AD256" s="31"/>
      <c r="AE256" s="31"/>
      <c r="AF256" s="31"/>
    </row>
    <row r="257" spans="1:32" x14ac:dyDescent="0.2">
      <c r="B257" s="14"/>
      <c r="C257" s="30">
        <f>$B$128*(1+D257)</f>
        <v>277.39999999999998</v>
      </c>
      <c r="D257" s="42">
        <v>-0.05</v>
      </c>
      <c r="E257" s="43">
        <f t="shared" si="13"/>
        <v>-58.025000000000006</v>
      </c>
      <c r="F257" s="43"/>
      <c r="G257" s="43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Z257" s="31"/>
      <c r="AA257" s="31"/>
      <c r="AB257" s="31"/>
      <c r="AC257" s="31"/>
      <c r="AD257" s="31"/>
      <c r="AE257" s="31"/>
      <c r="AF257" s="31"/>
    </row>
    <row r="258" spans="1:32" x14ac:dyDescent="0.2">
      <c r="B258" s="14"/>
      <c r="C258" s="47">
        <f>$D$4</f>
        <v>292</v>
      </c>
      <c r="D258" s="48">
        <v>0</v>
      </c>
      <c r="E258" s="43">
        <f t="shared" si="13"/>
        <v>-58.025000000000006</v>
      </c>
      <c r="F258" s="43"/>
      <c r="G258" s="43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Z258" s="31"/>
      <c r="AA258" s="31"/>
      <c r="AB258" s="31"/>
      <c r="AC258" s="31"/>
      <c r="AD258" s="31"/>
      <c r="AE258" s="31"/>
      <c r="AF258" s="31"/>
    </row>
    <row r="259" spans="1:32" x14ac:dyDescent="0.2">
      <c r="B259" s="14"/>
      <c r="C259" s="30">
        <f>$B$128*(1+D259)</f>
        <v>306.60000000000002</v>
      </c>
      <c r="D259" s="42">
        <v>0.05</v>
      </c>
      <c r="E259" s="43">
        <f t="shared" si="13"/>
        <v>-58.025000000000006</v>
      </c>
      <c r="F259" s="43"/>
      <c r="G259" s="43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Z259" s="31"/>
      <c r="AA259" s="31"/>
      <c r="AB259" s="31"/>
      <c r="AC259" s="31"/>
      <c r="AD259" s="31"/>
      <c r="AE259" s="31"/>
      <c r="AF259" s="31"/>
    </row>
    <row r="260" spans="1:32" x14ac:dyDescent="0.2">
      <c r="B260" s="14"/>
      <c r="C260" s="30">
        <f>$B$128*(1+D260)</f>
        <v>321.20000000000005</v>
      </c>
      <c r="D260" s="42">
        <v>0.1</v>
      </c>
      <c r="E260" s="43">
        <f t="shared" si="13"/>
        <v>-58.025000000000006</v>
      </c>
      <c r="F260" s="43"/>
      <c r="G260" s="43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Z260" s="31"/>
      <c r="AA260" s="31"/>
      <c r="AB260" s="31"/>
      <c r="AC260" s="31"/>
      <c r="AD260" s="31"/>
      <c r="AE260" s="31"/>
      <c r="AF260" s="31"/>
    </row>
    <row r="261" spans="1:32" x14ac:dyDescent="0.2">
      <c r="B261" s="14"/>
      <c r="C261" s="30">
        <f>$B$128*(1+D261)</f>
        <v>335.79999999999995</v>
      </c>
      <c r="D261" s="42">
        <v>0.15</v>
      </c>
      <c r="E261" s="43">
        <f t="shared" si="13"/>
        <v>-58.025000000000006</v>
      </c>
      <c r="F261" s="43"/>
      <c r="G261" s="43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Z261" s="31"/>
      <c r="AA261" s="31"/>
      <c r="AB261" s="31"/>
      <c r="AC261" s="31"/>
      <c r="AD261" s="31"/>
      <c r="AE261" s="31"/>
      <c r="AF261" s="31"/>
    </row>
    <row r="262" spans="1:32" x14ac:dyDescent="0.2">
      <c r="B262" s="14"/>
      <c r="C262" s="30">
        <f>$B$128*(1+D262)</f>
        <v>350.4</v>
      </c>
      <c r="D262" s="42">
        <v>0.2</v>
      </c>
      <c r="E262" s="43">
        <f t="shared" si="13"/>
        <v>-58.025000000000006</v>
      </c>
      <c r="F262" s="43"/>
      <c r="G262" s="43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Z262" s="31"/>
      <c r="AA262" s="31"/>
      <c r="AB262" s="31"/>
      <c r="AC262" s="31"/>
      <c r="AD262" s="31"/>
      <c r="AE262" s="31"/>
      <c r="AF262" s="31"/>
    </row>
    <row r="263" spans="1:32" x14ac:dyDescent="0.2">
      <c r="B263" s="14"/>
      <c r="C263" s="30">
        <f>$B$128*(1+D263)</f>
        <v>365</v>
      </c>
      <c r="D263" s="42">
        <v>0.25</v>
      </c>
      <c r="E263" s="43">
        <f t="shared" si="13"/>
        <v>-58.025000000000006</v>
      </c>
      <c r="F263" s="43"/>
      <c r="G263" s="43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Z263" s="31"/>
      <c r="AA263" s="31"/>
      <c r="AB263" s="31"/>
      <c r="AC263" s="31"/>
      <c r="AD263" s="31"/>
      <c r="AE263" s="31"/>
      <c r="AF263" s="31"/>
    </row>
    <row r="264" spans="1:32" x14ac:dyDescent="0.2">
      <c r="B264" s="14"/>
      <c r="C264" s="30">
        <f>$B$128*(1+D264)</f>
        <v>379.6</v>
      </c>
      <c r="D264" s="42">
        <v>0.3</v>
      </c>
      <c r="E264" s="43">
        <f t="shared" si="13"/>
        <v>-58.025000000000006</v>
      </c>
      <c r="F264" s="43"/>
      <c r="G264" s="43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Z264" s="31"/>
      <c r="AA264" s="31"/>
      <c r="AB264" s="31"/>
      <c r="AC264" s="31"/>
      <c r="AD264" s="31"/>
      <c r="AE264" s="31"/>
      <c r="AF264" s="31"/>
    </row>
    <row r="265" spans="1:32" x14ac:dyDescent="0.2">
      <c r="B265" s="14"/>
      <c r="C265" s="30">
        <f>$B$128*(1+D265)</f>
        <v>394.20000000000005</v>
      </c>
      <c r="D265" s="42">
        <v>0.35</v>
      </c>
      <c r="E265" s="43">
        <f t="shared" si="13"/>
        <v>-58.025000000000006</v>
      </c>
      <c r="F265" s="43"/>
      <c r="G265" s="43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Z265" s="31"/>
      <c r="AA265" s="31"/>
      <c r="AB265" s="31"/>
      <c r="AC265" s="31"/>
      <c r="AD265" s="31"/>
      <c r="AE265" s="31"/>
      <c r="AF265" s="31"/>
    </row>
    <row r="266" spans="1:32" x14ac:dyDescent="0.2">
      <c r="B266" s="14"/>
      <c r="C266" s="14">
        <f>$B$128*(1+D266)</f>
        <v>408.79999999999995</v>
      </c>
      <c r="D266" s="42">
        <v>0.4</v>
      </c>
      <c r="E266" s="43">
        <f t="shared" si="13"/>
        <v>-58.025000000000006</v>
      </c>
      <c r="F266" s="43"/>
      <c r="G266" s="43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Z266" s="31"/>
      <c r="AA266" s="31"/>
      <c r="AB266" s="31"/>
      <c r="AC266" s="31"/>
      <c r="AD266" s="31"/>
      <c r="AE266" s="31"/>
      <c r="AF266" s="31"/>
    </row>
    <row r="267" spans="1:32" x14ac:dyDescent="0.2">
      <c r="B267" s="14"/>
      <c r="C267" s="14">
        <f>$B$128*(1+D267)</f>
        <v>423.4</v>
      </c>
      <c r="D267" s="42">
        <v>0.45</v>
      </c>
      <c r="E267" s="43">
        <f t="shared" si="13"/>
        <v>-58.025000000000006</v>
      </c>
      <c r="F267" s="43"/>
      <c r="G267" s="43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Z267" s="31"/>
      <c r="AA267" s="31"/>
      <c r="AB267" s="31"/>
      <c r="AC267" s="31"/>
      <c r="AD267" s="31"/>
      <c r="AE267" s="31"/>
      <c r="AF267" s="31"/>
    </row>
    <row r="268" spans="1:32" x14ac:dyDescent="0.2">
      <c r="B268" s="14"/>
      <c r="C268" s="54">
        <f>$B$128*(1+D268)</f>
        <v>438</v>
      </c>
      <c r="D268" s="42">
        <v>0.5</v>
      </c>
      <c r="E268" s="43">
        <f t="shared" si="13"/>
        <v>-58.025000000000006</v>
      </c>
      <c r="F268" s="43"/>
      <c r="G268" s="43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Z268" s="31"/>
      <c r="AA268" s="31"/>
      <c r="AB268" s="31"/>
      <c r="AC268" s="31"/>
      <c r="AD268" s="31"/>
      <c r="AE268" s="31"/>
      <c r="AF268" s="31"/>
    </row>
    <row r="269" spans="1:32" x14ac:dyDescent="0.2"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Z269" s="31"/>
      <c r="AA269" s="31"/>
      <c r="AB269" s="31"/>
      <c r="AC269" s="31"/>
      <c r="AD269" s="31"/>
      <c r="AE269" s="31"/>
      <c r="AF269" s="31"/>
    </row>
    <row r="271" spans="1:32" x14ac:dyDescent="0.2">
      <c r="A271" s="39">
        <v>9</v>
      </c>
      <c r="B271" s="32" t="s">
        <v>508</v>
      </c>
      <c r="C271" s="33"/>
      <c r="D271" s="33"/>
      <c r="E271" s="34"/>
      <c r="F271" s="34"/>
      <c r="G271" s="34"/>
      <c r="H271" s="33"/>
      <c r="I271" s="34"/>
      <c r="J271" s="33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Z271" s="34"/>
      <c r="AA271" s="34"/>
      <c r="AB271" s="34"/>
      <c r="AC271" s="34"/>
      <c r="AD271" s="34"/>
      <c r="AE271" s="34"/>
      <c r="AF271" s="34"/>
    </row>
    <row r="272" spans="1:32" ht="30" x14ac:dyDescent="0.2">
      <c r="B272" s="38"/>
      <c r="C272" s="38"/>
      <c r="D272" s="38" t="s">
        <v>1</v>
      </c>
      <c r="E272" s="38" t="s">
        <v>538</v>
      </c>
      <c r="F272" s="84" t="s">
        <v>612</v>
      </c>
      <c r="G272" s="84"/>
      <c r="H272" s="38" t="s">
        <v>518</v>
      </c>
      <c r="I272" s="38" t="s">
        <v>546</v>
      </c>
      <c r="J272" s="38" t="s">
        <v>539</v>
      </c>
      <c r="K272" s="38" t="s">
        <v>557</v>
      </c>
      <c r="L272" s="38" t="s">
        <v>561</v>
      </c>
      <c r="M272" s="38" t="s">
        <v>549</v>
      </c>
      <c r="N272" s="38" t="s">
        <v>547</v>
      </c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Z272" s="56" t="s">
        <v>559</v>
      </c>
      <c r="AA272" s="63">
        <f>AB283+AB284</f>
        <v>568759.99999999884</v>
      </c>
      <c r="AB272" s="14"/>
      <c r="AC272" s="14"/>
      <c r="AD272" s="14"/>
      <c r="AE272" s="14"/>
      <c r="AF272" s="14"/>
    </row>
    <row r="273" spans="2:32" x14ac:dyDescent="0.2">
      <c r="B273" s="14" t="s">
        <v>511</v>
      </c>
      <c r="C273" s="14" t="s">
        <v>502</v>
      </c>
      <c r="D273" s="25">
        <v>320</v>
      </c>
      <c r="E273" s="14">
        <f>SUMIFS('Raw data'!$H:$H,'Raw data'!$I:$I,$C273,'Raw data'!$D:$D,'PL &amp; CF'!$D273,'Raw data'!$E:$E,'PL &amp; CF'!$D275)</f>
        <v>12.824999999999999</v>
      </c>
      <c r="F273" s="65">
        <f>AE273/D273</f>
        <v>0.91249999999999998</v>
      </c>
      <c r="G273" s="65" t="str">
        <f>IF(AND(C273="call",F273&gt;1),"INM","OTM")</f>
        <v>OTM</v>
      </c>
      <c r="H273" s="30">
        <f>SUMIFS('Raw data'!U:U,'Raw data'!D:D,'PL &amp; CF'!D273,'Raw data'!E:E,'PL &amp; CF'!D275,'Raw data'!I:I,C273)</f>
        <v>0.37679795213428102</v>
      </c>
      <c r="I273" s="28">
        <f>ROUNDDOWN((AB283)/(E273*$D$13),0)</f>
        <v>116</v>
      </c>
      <c r="J273" s="30">
        <f t="shared" ref="J273" si="14">H273*I273*$D$13</f>
        <v>4370.8562447576596</v>
      </c>
      <c r="K273" s="30">
        <f t="shared" ref="K273:K274" si="15">I273*$D$4*$D$13</f>
        <v>3387200</v>
      </c>
      <c r="L273" s="30">
        <f>K273*H273</f>
        <v>1276290.0234692367</v>
      </c>
      <c r="M273" s="30">
        <f>D8</f>
        <v>310</v>
      </c>
      <c r="N273" s="30">
        <f>MAX(M273-D273,0)*I273*D13</f>
        <v>0</v>
      </c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Z273" s="14" t="s">
        <v>547</v>
      </c>
      <c r="AA273" s="30">
        <f>N275</f>
        <v>116000</v>
      </c>
      <c r="AB273" s="30"/>
      <c r="AC273" s="30"/>
      <c r="AD273" s="14" t="s">
        <v>604</v>
      </c>
      <c r="AE273" s="26">
        <f>$D$4</f>
        <v>292</v>
      </c>
      <c r="AF273" s="30"/>
    </row>
    <row r="274" spans="2:32" x14ac:dyDescent="0.2">
      <c r="B274" s="14" t="s">
        <v>511</v>
      </c>
      <c r="C274" s="14" t="s">
        <v>501</v>
      </c>
      <c r="D274" s="25">
        <v>320</v>
      </c>
      <c r="E274" s="14">
        <f>SUMIFS('Raw data'!$H:$H,'Raw data'!$I:$I,$C274,'Raw data'!$D:$D,'PL &amp; CF'!$D274,'Raw data'!$E:$E,'PL &amp; CF'!$D275)</f>
        <v>36.099999999999902</v>
      </c>
      <c r="F274" s="65">
        <f>AE273/D274</f>
        <v>0.91249999999999998</v>
      </c>
      <c r="G274" s="65" t="str">
        <f>IF(AND(C274="put",F274&lt;1),"ITM","OTM")</f>
        <v>ITM</v>
      </c>
      <c r="H274" s="30">
        <f>SUMIFS('Raw data'!U:U,'Raw data'!D:D,'PL &amp; CF'!D274,'Raw data'!E:E,'PL &amp; CF'!D275,'Raw data'!I:I,C274)</f>
        <v>-0.62000382610126703</v>
      </c>
      <c r="I274" s="28">
        <f>I273</f>
        <v>116</v>
      </c>
      <c r="J274" s="30">
        <f>H274*I274*$D$13</f>
        <v>-7192.0443827746976</v>
      </c>
      <c r="K274" s="30">
        <f t="shared" si="15"/>
        <v>3387200</v>
      </c>
      <c r="L274" s="30">
        <f t="shared" ref="L274" si="16">K274*H274</f>
        <v>-2100076.9597702115</v>
      </c>
      <c r="M274" s="30">
        <f>D8</f>
        <v>310</v>
      </c>
      <c r="N274" s="30">
        <f>MAX(D274-M274,0)*D13*I274</f>
        <v>116000</v>
      </c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Z274" s="14" t="s">
        <v>532</v>
      </c>
      <c r="AA274" s="30">
        <f>-E273*I273*D13-E274*I274*D13</f>
        <v>-567529.99999999884</v>
      </c>
      <c r="AB274" s="30"/>
      <c r="AC274" s="30"/>
      <c r="AD274" s="30" t="s">
        <v>549</v>
      </c>
      <c r="AE274" s="30">
        <f>$D$8</f>
        <v>310</v>
      </c>
      <c r="AF274" s="30"/>
    </row>
    <row r="275" spans="2:32" x14ac:dyDescent="0.2">
      <c r="B275" s="14" t="s">
        <v>2</v>
      </c>
      <c r="C275" s="14"/>
      <c r="D275" s="26">
        <v>0.52675111540592401</v>
      </c>
      <c r="E275" s="14"/>
      <c r="F275" s="14"/>
      <c r="G275" s="14"/>
      <c r="H275" s="14"/>
      <c r="I275" s="14"/>
      <c r="J275" s="31">
        <f>SUM(J273:J274)</f>
        <v>-2821.188138017038</v>
      </c>
      <c r="K275" s="31">
        <f>SUM(K273:K274)</f>
        <v>6774400</v>
      </c>
      <c r="L275" s="31">
        <f>SUM(L273:L274)</f>
        <v>-823786.9363009748</v>
      </c>
      <c r="M275" s="35"/>
      <c r="N275" s="31">
        <f>SUM(N273:N274)</f>
        <v>116000</v>
      </c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Z275" s="14" t="s">
        <v>540</v>
      </c>
      <c r="AA275" s="26">
        <v>0</v>
      </c>
      <c r="AB275" s="26"/>
      <c r="AC275" s="26"/>
      <c r="AD275" s="57" t="s">
        <v>605</v>
      </c>
      <c r="AE275" s="58">
        <f>AE274/AE273-1</f>
        <v>6.164383561643838E-2</v>
      </c>
      <c r="AF275" s="66" t="str">
        <f>IF(AE275&gt;0,"bullish","bearish")</f>
        <v>bullish</v>
      </c>
    </row>
    <row r="276" spans="2:32" x14ac:dyDescent="0.2"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Z276" s="15" t="s">
        <v>548</v>
      </c>
      <c r="AA276" s="31">
        <f>SUM(AA273:AA275)</f>
        <v>-451529.99999999884</v>
      </c>
      <c r="AB276" s="31"/>
      <c r="AC276" s="31"/>
      <c r="AD276" s="31"/>
      <c r="AE276" s="31"/>
      <c r="AF276" s="31"/>
    </row>
    <row r="277" spans="2:32" x14ac:dyDescent="0.2"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Z277" s="57" t="s">
        <v>593</v>
      </c>
      <c r="AA277" s="58">
        <f>AA276/AA272</f>
        <v>-0.79388494268232601</v>
      </c>
      <c r="AB277" s="14"/>
      <c r="AC277" s="14"/>
      <c r="AD277" s="14"/>
      <c r="AE277" s="14"/>
      <c r="AF277" s="14"/>
    </row>
    <row r="278" spans="2:32" x14ac:dyDescent="0.2">
      <c r="B278" s="14"/>
      <c r="C278" s="42"/>
      <c r="D278" s="50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Z278" s="14"/>
      <c r="AA278" s="14"/>
      <c r="AB278" s="14"/>
      <c r="AC278" s="14"/>
      <c r="AD278" s="14"/>
      <c r="AE278" s="14"/>
      <c r="AF278" s="14"/>
    </row>
    <row r="279" spans="2:32" x14ac:dyDescent="0.2"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Z279" s="14"/>
      <c r="AA279" s="14"/>
      <c r="AB279" s="14"/>
      <c r="AC279" s="14"/>
      <c r="AD279" s="14"/>
      <c r="AE279" s="14"/>
      <c r="AF279" s="14"/>
    </row>
    <row r="280" spans="2:32" x14ac:dyDescent="0.2"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Z280" s="14"/>
      <c r="AA280" s="14"/>
      <c r="AB280" s="14"/>
      <c r="AC280" s="14"/>
      <c r="AD280" s="14"/>
      <c r="AE280" s="14"/>
      <c r="AF280" s="14"/>
    </row>
    <row r="281" spans="2:32" x14ac:dyDescent="0.2">
      <c r="B281" s="14" t="s">
        <v>571</v>
      </c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Z281" s="14"/>
      <c r="AA281" s="14"/>
      <c r="AB281" s="14"/>
      <c r="AC281" s="14"/>
      <c r="AD281" s="14"/>
      <c r="AE281" s="14"/>
      <c r="AF281" s="14"/>
    </row>
    <row r="282" spans="2:32" x14ac:dyDescent="0.2">
      <c r="B282" s="41" t="s">
        <v>1</v>
      </c>
      <c r="C282" s="30">
        <f>D273</f>
        <v>320</v>
      </c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Z282" s="15" t="s">
        <v>599</v>
      </c>
      <c r="AA282" s="60">
        <f>SUM(AA283:AA285)</f>
        <v>1</v>
      </c>
      <c r="AB282" s="30"/>
      <c r="AC282" s="14"/>
      <c r="AD282" s="14"/>
      <c r="AE282" s="14"/>
      <c r="AF282" s="14"/>
    </row>
    <row r="283" spans="2:32" x14ac:dyDescent="0.2">
      <c r="B283" s="41" t="s">
        <v>569</v>
      </c>
      <c r="C283" s="30">
        <f>-C287</f>
        <v>48.924999999999898</v>
      </c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Z283" s="41" t="s">
        <v>530</v>
      </c>
      <c r="AA283" s="42">
        <v>0.5</v>
      </c>
      <c r="AB283" s="59">
        <v>150000</v>
      </c>
      <c r="AC283" s="14"/>
      <c r="AD283" s="14"/>
      <c r="AE283" s="14"/>
      <c r="AF283" s="14"/>
    </row>
    <row r="284" spans="2:32" x14ac:dyDescent="0.2">
      <c r="B284" s="41" t="s">
        <v>594</v>
      </c>
      <c r="C284" s="30">
        <f>D274-E274</f>
        <v>283.90000000000009</v>
      </c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Z284" s="41" t="s">
        <v>528</v>
      </c>
      <c r="AA284" s="42">
        <v>0.5</v>
      </c>
      <c r="AB284" s="30">
        <f>I274*E274*D13</f>
        <v>418759.99999999884</v>
      </c>
      <c r="AC284" s="14"/>
      <c r="AD284" s="14"/>
      <c r="AE284" s="14"/>
      <c r="AF284" s="14"/>
    </row>
    <row r="285" spans="2:32" x14ac:dyDescent="0.2">
      <c r="B285" s="41" t="s">
        <v>595</v>
      </c>
      <c r="C285" s="30">
        <f>D273+E273</f>
        <v>332.82499999999999</v>
      </c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Z285" s="14"/>
      <c r="AA285" s="14"/>
      <c r="AB285" s="14"/>
      <c r="AC285" s="14"/>
      <c r="AD285" s="14"/>
      <c r="AE285" s="14"/>
      <c r="AF285" s="14"/>
    </row>
    <row r="286" spans="2:32" x14ac:dyDescent="0.2">
      <c r="B286" s="41" t="s">
        <v>570</v>
      </c>
      <c r="C286" s="30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Z286" s="14"/>
      <c r="AA286" s="14"/>
      <c r="AB286" s="14"/>
      <c r="AC286" s="14"/>
      <c r="AD286" s="14"/>
      <c r="AE286" s="14"/>
      <c r="AF286" s="14"/>
    </row>
    <row r="287" spans="2:32" x14ac:dyDescent="0.2">
      <c r="B287" s="41" t="s">
        <v>575</v>
      </c>
      <c r="C287" s="30">
        <f>-E273-E274</f>
        <v>-48.924999999999898</v>
      </c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Z287" s="14"/>
      <c r="AA287" s="14"/>
      <c r="AB287" s="14"/>
      <c r="AC287" s="14"/>
      <c r="AD287" s="14"/>
      <c r="AE287" s="14"/>
      <c r="AF287" s="14"/>
    </row>
    <row r="288" spans="2:32" x14ac:dyDescent="0.2"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Z288" s="14"/>
      <c r="AA288" s="14"/>
      <c r="AB288" s="14"/>
      <c r="AC288" s="14"/>
      <c r="AD288" s="14"/>
      <c r="AE288" s="14"/>
      <c r="AF288" s="14"/>
    </row>
    <row r="289" spans="2:32" x14ac:dyDescent="0.2"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Z289" s="14"/>
      <c r="AA289" s="14"/>
      <c r="AB289" s="14"/>
      <c r="AC289" s="14"/>
      <c r="AD289" s="14"/>
      <c r="AE289" s="14"/>
      <c r="AF289" s="14"/>
    </row>
    <row r="290" spans="2:32" x14ac:dyDescent="0.2"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Z290" s="14"/>
      <c r="AA290" s="14"/>
      <c r="AB290" s="14"/>
      <c r="AC290" s="14"/>
      <c r="AD290" s="14"/>
      <c r="AE290" s="14"/>
      <c r="AF290" s="14"/>
    </row>
    <row r="291" spans="2:32" x14ac:dyDescent="0.2">
      <c r="B291" s="14"/>
      <c r="C291" s="46" t="s">
        <v>549</v>
      </c>
      <c r="D291" s="44" t="s">
        <v>576</v>
      </c>
      <c r="E291" s="45" t="s">
        <v>577</v>
      </c>
      <c r="F291" s="64"/>
      <c r="G291" s="6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Z291" s="14"/>
      <c r="AA291" s="14"/>
      <c r="AB291" s="14"/>
      <c r="AC291" s="14"/>
      <c r="AD291" s="14"/>
      <c r="AE291" s="14"/>
      <c r="AF291" s="14"/>
    </row>
    <row r="292" spans="2:32" x14ac:dyDescent="0.2">
      <c r="B292" s="14"/>
      <c r="C292" s="30">
        <f>$B$128*(1+D292)</f>
        <v>146</v>
      </c>
      <c r="D292" s="42">
        <v>-0.5</v>
      </c>
      <c r="E292" s="43">
        <f>MAX(C292-$C$282,0)+MAX($C$282-C292,0)+$C$287</f>
        <v>125.0750000000001</v>
      </c>
      <c r="F292" s="43"/>
      <c r="G292" s="43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Z292" s="14"/>
      <c r="AA292" s="14"/>
      <c r="AB292" s="14"/>
      <c r="AC292" s="14"/>
      <c r="AD292" s="14"/>
      <c r="AE292" s="14"/>
      <c r="AF292" s="14"/>
    </row>
    <row r="293" spans="2:32" x14ac:dyDescent="0.2">
      <c r="B293" s="14"/>
      <c r="C293" s="30">
        <f>$B$128*(1+D293)</f>
        <v>160.60000000000002</v>
      </c>
      <c r="D293" s="42">
        <v>-0.45</v>
      </c>
      <c r="E293" s="43">
        <f t="shared" ref="E293:E312" si="17">MAX(C293-$C$282,0)+MAX($C$282-C293,0)+$C$287</f>
        <v>110.47500000000008</v>
      </c>
      <c r="F293" s="43"/>
      <c r="G293" s="43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Z293" s="14"/>
      <c r="AA293" s="14"/>
      <c r="AB293" s="14"/>
      <c r="AC293" s="14"/>
      <c r="AD293" s="14"/>
      <c r="AE293" s="14"/>
      <c r="AF293" s="14"/>
    </row>
    <row r="294" spans="2:32" x14ac:dyDescent="0.2">
      <c r="B294" s="14"/>
      <c r="C294" s="30">
        <f>$B$128*(1+D294)</f>
        <v>175.2</v>
      </c>
      <c r="D294" s="42">
        <v>-0.4</v>
      </c>
      <c r="E294" s="43">
        <f t="shared" si="17"/>
        <v>95.875000000000114</v>
      </c>
      <c r="F294" s="43"/>
      <c r="G294" s="43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Z294" s="14"/>
      <c r="AA294" s="14"/>
      <c r="AB294" s="14"/>
      <c r="AC294" s="14"/>
      <c r="AD294" s="14"/>
      <c r="AE294" s="14"/>
      <c r="AF294" s="14"/>
    </row>
    <row r="295" spans="2:32" x14ac:dyDescent="0.2">
      <c r="B295" s="14"/>
      <c r="C295" s="30">
        <f>$B$128*(1+D295)</f>
        <v>189.8</v>
      </c>
      <c r="D295" s="42">
        <v>-0.35</v>
      </c>
      <c r="E295" s="43">
        <f t="shared" si="17"/>
        <v>81.275000000000091</v>
      </c>
      <c r="F295" s="43"/>
      <c r="G295" s="43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Z295" s="14"/>
      <c r="AA295" s="14"/>
      <c r="AB295" s="14"/>
      <c r="AC295" s="14"/>
      <c r="AD295" s="14"/>
      <c r="AE295" s="14"/>
      <c r="AF295" s="14"/>
    </row>
    <row r="296" spans="2:32" x14ac:dyDescent="0.2">
      <c r="B296" s="14"/>
      <c r="C296" s="30">
        <f>$B$128*(1+D296)</f>
        <v>204.39999999999998</v>
      </c>
      <c r="D296" s="42">
        <v>-0.3</v>
      </c>
      <c r="E296" s="43">
        <f t="shared" si="17"/>
        <v>66.675000000000125</v>
      </c>
      <c r="F296" s="43"/>
      <c r="G296" s="43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Z296" s="14"/>
      <c r="AA296" s="14"/>
      <c r="AB296" s="14"/>
      <c r="AC296" s="14"/>
      <c r="AD296" s="14"/>
      <c r="AE296" s="14"/>
      <c r="AF296" s="14"/>
    </row>
    <row r="297" spans="2:32" x14ac:dyDescent="0.2">
      <c r="B297" s="14"/>
      <c r="C297" s="30">
        <f>$B$128*(1+D297)</f>
        <v>219</v>
      </c>
      <c r="D297" s="42">
        <v>-0.25</v>
      </c>
      <c r="E297" s="43">
        <f t="shared" si="17"/>
        <v>52.075000000000102</v>
      </c>
      <c r="F297" s="43"/>
      <c r="G297" s="43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Z297" s="14"/>
      <c r="AA297" s="14"/>
      <c r="AB297" s="14"/>
      <c r="AC297" s="14"/>
      <c r="AD297" s="14"/>
      <c r="AE297" s="14"/>
      <c r="AF297" s="14"/>
    </row>
    <row r="298" spans="2:32" x14ac:dyDescent="0.2">
      <c r="B298" s="14"/>
      <c r="C298" s="30">
        <f>$B$128*(1+D298)</f>
        <v>233.60000000000002</v>
      </c>
      <c r="D298" s="42">
        <v>-0.2</v>
      </c>
      <c r="E298" s="43">
        <f t="shared" si="17"/>
        <v>37.47500000000008</v>
      </c>
      <c r="F298" s="43"/>
      <c r="G298" s="43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Z298" s="14"/>
      <c r="AA298" s="14"/>
      <c r="AB298" s="14"/>
      <c r="AC298" s="14"/>
      <c r="AD298" s="14"/>
      <c r="AE298" s="14"/>
      <c r="AF298" s="14"/>
    </row>
    <row r="299" spans="2:32" x14ac:dyDescent="0.2">
      <c r="B299" s="14"/>
      <c r="C299" s="30">
        <f>$B$128*(1+D299)</f>
        <v>248.2</v>
      </c>
      <c r="D299" s="42">
        <v>-0.15</v>
      </c>
      <c r="E299" s="43">
        <f t="shared" si="17"/>
        <v>22.875000000000114</v>
      </c>
      <c r="F299" s="43"/>
      <c r="G299" s="43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Z299" s="14"/>
      <c r="AA299" s="14"/>
      <c r="AB299" s="14"/>
      <c r="AC299" s="14"/>
      <c r="AD299" s="14"/>
      <c r="AE299" s="14"/>
      <c r="AF299" s="14"/>
    </row>
    <row r="300" spans="2:32" x14ac:dyDescent="0.2">
      <c r="B300" s="14"/>
      <c r="C300" s="30">
        <f>$B$128*(1+D300)</f>
        <v>262.8</v>
      </c>
      <c r="D300" s="42">
        <v>-0.1</v>
      </c>
      <c r="E300" s="43">
        <f t="shared" si="17"/>
        <v>8.2750000000000909</v>
      </c>
      <c r="F300" s="43"/>
      <c r="G300" s="43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Z300" s="14"/>
      <c r="AA300" s="14"/>
      <c r="AB300" s="14"/>
      <c r="AC300" s="14"/>
      <c r="AD300" s="14"/>
      <c r="AE300" s="14"/>
      <c r="AF300" s="14"/>
    </row>
    <row r="301" spans="2:32" x14ac:dyDescent="0.2">
      <c r="B301" s="14"/>
      <c r="C301" s="30">
        <f>$B$128*(1+D301)</f>
        <v>277.39999999999998</v>
      </c>
      <c r="D301" s="42">
        <v>-0.05</v>
      </c>
      <c r="E301" s="43">
        <f t="shared" si="17"/>
        <v>-6.3249999999998749</v>
      </c>
      <c r="F301" s="43"/>
      <c r="G301" s="43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Z301" s="14"/>
      <c r="AA301" s="14"/>
      <c r="AB301" s="14"/>
      <c r="AC301" s="14"/>
      <c r="AD301" s="14"/>
      <c r="AE301" s="14"/>
      <c r="AF301" s="14"/>
    </row>
    <row r="302" spans="2:32" x14ac:dyDescent="0.2">
      <c r="B302" s="14"/>
      <c r="C302" s="47">
        <f>$D$4</f>
        <v>292</v>
      </c>
      <c r="D302" s="48">
        <v>0</v>
      </c>
      <c r="E302" s="43">
        <f t="shared" si="17"/>
        <v>-20.924999999999898</v>
      </c>
      <c r="F302" s="43"/>
      <c r="G302" s="43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Z302" s="14"/>
      <c r="AA302" s="14"/>
      <c r="AB302" s="14"/>
      <c r="AC302" s="14"/>
      <c r="AD302" s="14"/>
      <c r="AE302" s="14"/>
      <c r="AF302" s="14"/>
    </row>
    <row r="303" spans="2:32" x14ac:dyDescent="0.2">
      <c r="B303" s="14"/>
      <c r="C303" s="30">
        <f>$B$128*(1+D303)</f>
        <v>306.60000000000002</v>
      </c>
      <c r="D303" s="42">
        <v>0.05</v>
      </c>
      <c r="E303" s="43">
        <f t="shared" si="17"/>
        <v>-35.52499999999992</v>
      </c>
      <c r="F303" s="43"/>
      <c r="G303" s="43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Z303" s="14"/>
      <c r="AA303" s="14"/>
      <c r="AB303" s="14"/>
      <c r="AC303" s="14"/>
      <c r="AD303" s="14"/>
      <c r="AE303" s="14"/>
      <c r="AF303" s="14"/>
    </row>
    <row r="304" spans="2:32" x14ac:dyDescent="0.2">
      <c r="B304" s="14"/>
      <c r="C304" s="30">
        <f>$B$128*(1+D304)</f>
        <v>321.20000000000005</v>
      </c>
      <c r="D304" s="42">
        <v>0.1</v>
      </c>
      <c r="E304" s="43">
        <f t="shared" si="17"/>
        <v>-47.724999999999852</v>
      </c>
      <c r="F304" s="43"/>
      <c r="G304" s="43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Z304" s="14"/>
      <c r="AA304" s="14"/>
      <c r="AB304" s="14"/>
      <c r="AC304" s="14"/>
      <c r="AD304" s="14"/>
      <c r="AE304" s="14"/>
      <c r="AF304" s="14"/>
    </row>
    <row r="305" spans="1:32" x14ac:dyDescent="0.2">
      <c r="B305" s="14"/>
      <c r="C305" s="30">
        <f>$B$128*(1+D305)</f>
        <v>335.79999999999995</v>
      </c>
      <c r="D305" s="42">
        <v>0.15</v>
      </c>
      <c r="E305" s="43">
        <f t="shared" si="17"/>
        <v>-33.124999999999943</v>
      </c>
      <c r="F305" s="43"/>
      <c r="G305" s="43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Z305" s="14"/>
      <c r="AA305" s="14"/>
      <c r="AB305" s="14"/>
      <c r="AC305" s="14"/>
      <c r="AD305" s="14"/>
      <c r="AE305" s="14"/>
      <c r="AF305" s="14"/>
    </row>
    <row r="306" spans="1:32" x14ac:dyDescent="0.2">
      <c r="B306" s="14"/>
      <c r="C306" s="30">
        <f>$B$128*(1+D306)</f>
        <v>350.4</v>
      </c>
      <c r="D306" s="42">
        <v>0.2</v>
      </c>
      <c r="E306" s="43">
        <f t="shared" si="17"/>
        <v>-18.52499999999992</v>
      </c>
      <c r="F306" s="43"/>
      <c r="G306" s="43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Z306" s="14"/>
      <c r="AA306" s="14"/>
      <c r="AB306" s="14"/>
      <c r="AC306" s="14"/>
      <c r="AD306" s="14"/>
      <c r="AE306" s="14"/>
      <c r="AF306" s="14"/>
    </row>
    <row r="307" spans="1:32" x14ac:dyDescent="0.2">
      <c r="B307" s="14"/>
      <c r="C307" s="30">
        <f>$B$128*(1+D307)</f>
        <v>365</v>
      </c>
      <c r="D307" s="42">
        <v>0.25</v>
      </c>
      <c r="E307" s="43">
        <f t="shared" si="17"/>
        <v>-3.9249999999998977</v>
      </c>
      <c r="F307" s="43"/>
      <c r="G307" s="43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Z307" s="14"/>
      <c r="AA307" s="14"/>
      <c r="AB307" s="14"/>
      <c r="AC307" s="14"/>
      <c r="AD307" s="14"/>
      <c r="AE307" s="14"/>
      <c r="AF307" s="14"/>
    </row>
    <row r="308" spans="1:32" x14ac:dyDescent="0.2">
      <c r="B308" s="14"/>
      <c r="C308" s="30">
        <f>$B$128*(1+D308)</f>
        <v>379.6</v>
      </c>
      <c r="D308" s="42">
        <v>0.3</v>
      </c>
      <c r="E308" s="43">
        <f t="shared" si="17"/>
        <v>10.675000000000125</v>
      </c>
      <c r="F308" s="43"/>
      <c r="G308" s="43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Z308" s="14"/>
      <c r="AA308" s="14"/>
      <c r="AB308" s="14"/>
      <c r="AC308" s="14"/>
      <c r="AD308" s="14"/>
      <c r="AE308" s="14"/>
      <c r="AF308" s="14"/>
    </row>
    <row r="309" spans="1:32" x14ac:dyDescent="0.2">
      <c r="B309" s="14"/>
      <c r="C309" s="30">
        <f>$B$128*(1+D309)</f>
        <v>394.20000000000005</v>
      </c>
      <c r="D309" s="42">
        <v>0.35</v>
      </c>
      <c r="E309" s="43">
        <f t="shared" si="17"/>
        <v>25.275000000000148</v>
      </c>
      <c r="F309" s="43"/>
      <c r="G309" s="43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Z309" s="14"/>
      <c r="AA309" s="14"/>
      <c r="AB309" s="14"/>
      <c r="AC309" s="14"/>
      <c r="AD309" s="14"/>
      <c r="AE309" s="14"/>
      <c r="AF309" s="14"/>
    </row>
    <row r="310" spans="1:32" x14ac:dyDescent="0.2">
      <c r="B310" s="14"/>
      <c r="C310" s="14">
        <f>$B$128*(1+D310)</f>
        <v>408.79999999999995</v>
      </c>
      <c r="D310" s="42">
        <v>0.4</v>
      </c>
      <c r="E310" s="43">
        <f t="shared" si="17"/>
        <v>39.875000000000057</v>
      </c>
      <c r="F310" s="43"/>
      <c r="G310" s="43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Z310" s="14"/>
      <c r="AA310" s="14"/>
      <c r="AB310" s="14"/>
      <c r="AC310" s="14"/>
      <c r="AD310" s="14"/>
      <c r="AE310" s="14"/>
      <c r="AF310" s="14"/>
    </row>
    <row r="311" spans="1:32" x14ac:dyDescent="0.2">
      <c r="B311" s="14"/>
      <c r="C311" s="14">
        <f>$B$128*(1+D311)</f>
        <v>423.4</v>
      </c>
      <c r="D311" s="42">
        <v>0.45</v>
      </c>
      <c r="E311" s="43">
        <f t="shared" si="17"/>
        <v>54.47500000000008</v>
      </c>
      <c r="F311" s="43"/>
      <c r="G311" s="43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Z311" s="14"/>
      <c r="AA311" s="14"/>
      <c r="AB311" s="14"/>
      <c r="AC311" s="14"/>
      <c r="AD311" s="14"/>
      <c r="AE311" s="14"/>
      <c r="AF311" s="14"/>
    </row>
    <row r="312" spans="1:32" x14ac:dyDescent="0.2">
      <c r="B312" s="14"/>
      <c r="C312" s="54">
        <f>$B$128*(1+D312)</f>
        <v>438</v>
      </c>
      <c r="D312" s="42">
        <v>0.5</v>
      </c>
      <c r="E312" s="43">
        <f t="shared" si="17"/>
        <v>69.075000000000102</v>
      </c>
      <c r="F312" s="43"/>
      <c r="G312" s="43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Z312" s="14"/>
      <c r="AA312" s="14"/>
      <c r="AB312" s="14"/>
      <c r="AC312" s="14"/>
      <c r="AD312" s="14"/>
      <c r="AE312" s="14"/>
      <c r="AF312" s="14"/>
    </row>
    <row r="313" spans="1:32" x14ac:dyDescent="0.2"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Z313" s="14"/>
      <c r="AA313" s="14"/>
      <c r="AB313" s="14"/>
      <c r="AC313" s="14"/>
      <c r="AD313" s="14"/>
      <c r="AE313" s="14"/>
      <c r="AF313" s="14"/>
    </row>
    <row r="315" spans="1:32" x14ac:dyDescent="0.2">
      <c r="A315" s="39">
        <v>10</v>
      </c>
      <c r="B315" s="32" t="s">
        <v>509</v>
      </c>
      <c r="C315" s="33"/>
      <c r="D315" s="33"/>
      <c r="E315" s="34"/>
      <c r="F315" s="34"/>
      <c r="G315" s="34"/>
      <c r="H315" s="33"/>
      <c r="I315" s="34"/>
      <c r="J315" s="33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Z315" s="34"/>
      <c r="AA315" s="34"/>
      <c r="AB315" s="34"/>
      <c r="AC315" s="34"/>
      <c r="AD315" s="34"/>
      <c r="AE315" s="34"/>
      <c r="AF315" s="34"/>
    </row>
    <row r="316" spans="1:32" ht="30" x14ac:dyDescent="0.2">
      <c r="B316" s="38"/>
      <c r="C316" s="38"/>
      <c r="D316" s="38" t="s">
        <v>1</v>
      </c>
      <c r="E316" s="38" t="s">
        <v>538</v>
      </c>
      <c r="F316" s="84" t="s">
        <v>612</v>
      </c>
      <c r="G316" s="84"/>
      <c r="H316" s="38" t="s">
        <v>518</v>
      </c>
      <c r="I316" s="38" t="s">
        <v>546</v>
      </c>
      <c r="J316" s="38" t="s">
        <v>539</v>
      </c>
      <c r="K316" s="38" t="s">
        <v>557</v>
      </c>
      <c r="L316" s="38" t="s">
        <v>561</v>
      </c>
      <c r="M316" s="38" t="s">
        <v>549</v>
      </c>
      <c r="N316" s="38" t="s">
        <v>547</v>
      </c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Z316" s="56" t="s">
        <v>597</v>
      </c>
      <c r="AA316" s="59">
        <v>0</v>
      </c>
      <c r="AB316" s="14"/>
      <c r="AC316" s="14"/>
      <c r="AD316" s="14"/>
      <c r="AE316" s="14"/>
      <c r="AF316" s="14"/>
    </row>
    <row r="317" spans="1:32" x14ac:dyDescent="0.2">
      <c r="B317" s="14" t="s">
        <v>512</v>
      </c>
      <c r="C317" s="14" t="s">
        <v>502</v>
      </c>
      <c r="D317" s="25">
        <v>320</v>
      </c>
      <c r="E317" s="14">
        <f>SUMIFS('Raw data'!$H:$H,'Raw data'!$I:$I,$C317,'Raw data'!$D:$D,'PL &amp; CF'!$D317,'Raw data'!$E:$E,'PL &amp; CF'!$D319)</f>
        <v>12.824999999999999</v>
      </c>
      <c r="F317" s="14"/>
      <c r="G317" s="14"/>
      <c r="H317" s="30">
        <f>-SUMIFS('Raw data'!U:U,'Raw data'!D:D,'PL &amp; CF'!D317,'Raw data'!E:E,'PL &amp; CF'!D319,'Raw data'!I:I,C317)</f>
        <v>-0.37679795213428102</v>
      </c>
      <c r="I317" s="25">
        <v>15</v>
      </c>
      <c r="J317" s="30">
        <f t="shared" ref="J317:J318" si="18">H317*I317*$D$13</f>
        <v>-565.19692820142154</v>
      </c>
      <c r="K317" s="30">
        <f t="shared" ref="K317:K318" si="19">I317*$D$4*$D$13</f>
        <v>438000</v>
      </c>
      <c r="L317" s="30">
        <f t="shared" ref="L317:L318" si="20">K317*H317</f>
        <v>-165037.50303481508</v>
      </c>
      <c r="M317" s="30">
        <f>D8</f>
        <v>310</v>
      </c>
      <c r="N317" s="30">
        <f>-MAX(M317-D317,0)*I317*D27</f>
        <v>0</v>
      </c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Z317" s="14" t="s">
        <v>547</v>
      </c>
      <c r="AA317" s="30">
        <f>N319</f>
        <v>-46500</v>
      </c>
      <c r="AB317" s="30"/>
      <c r="AC317" s="30"/>
      <c r="AD317" s="14" t="s">
        <v>604</v>
      </c>
      <c r="AE317" s="26">
        <f>$D$4</f>
        <v>292</v>
      </c>
      <c r="AF317" s="30"/>
    </row>
    <row r="318" spans="1:32" x14ac:dyDescent="0.2">
      <c r="B318" s="14" t="s">
        <v>512</v>
      </c>
      <c r="C318" s="14" t="s">
        <v>501</v>
      </c>
      <c r="D318" s="25">
        <v>320</v>
      </c>
      <c r="E318" s="14">
        <f>SUMIFS('Raw data'!$H:$H,'Raw data'!$I:$I,$C318,'Raw data'!$D:$D,'PL &amp; CF'!$D318,'Raw data'!$E:$E,'PL &amp; CF'!$D319)</f>
        <v>36.099999999999902</v>
      </c>
      <c r="F318" s="14"/>
      <c r="G318" s="14"/>
      <c r="H318" s="30">
        <f>-SUMIFS('Raw data'!U:U,'Raw data'!D:D,'PL &amp; CF'!D318,'Raw data'!E:E,'PL &amp; CF'!D319,'Raw data'!I:I,C318)</f>
        <v>0.62000382610126703</v>
      </c>
      <c r="I318" s="25">
        <v>15</v>
      </c>
      <c r="J318" s="30">
        <f t="shared" si="18"/>
        <v>930.00573915190046</v>
      </c>
      <c r="K318" s="30">
        <f t="shared" si="19"/>
        <v>438000</v>
      </c>
      <c r="L318" s="30">
        <f t="shared" si="20"/>
        <v>271561.67583235499</v>
      </c>
      <c r="M318" s="17">
        <f>D8</f>
        <v>310</v>
      </c>
      <c r="N318" s="30">
        <f>-MAX(D318-M318,0)*D27*I318</f>
        <v>-46500</v>
      </c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Z318" s="14" t="s">
        <v>532</v>
      </c>
      <c r="AA318" s="30">
        <v>0</v>
      </c>
      <c r="AB318" s="30"/>
      <c r="AC318" s="30"/>
      <c r="AD318" s="30" t="s">
        <v>549</v>
      </c>
      <c r="AE318" s="30">
        <f>$D$8</f>
        <v>310</v>
      </c>
      <c r="AF318" s="30"/>
    </row>
    <row r="319" spans="1:32" x14ac:dyDescent="0.2">
      <c r="B319" s="14" t="s">
        <v>2</v>
      </c>
      <c r="C319" s="14"/>
      <c r="D319" s="26">
        <v>0.52675111540592401</v>
      </c>
      <c r="E319" s="14"/>
      <c r="F319" s="14"/>
      <c r="G319" s="14"/>
      <c r="H319" s="14"/>
      <c r="I319" s="14"/>
      <c r="J319" s="31">
        <f>SUM(J317:J318)</f>
        <v>364.80881095047891</v>
      </c>
      <c r="K319" s="31">
        <f>SUM(K317:K318)</f>
        <v>876000</v>
      </c>
      <c r="L319" s="31">
        <f>SUM(L317:L318)</f>
        <v>106524.17279753991</v>
      </c>
      <c r="M319" s="31"/>
      <c r="N319" s="31">
        <f>SUM(N317:N318)</f>
        <v>-46500</v>
      </c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Z319" s="14" t="s">
        <v>540</v>
      </c>
      <c r="AA319" s="26">
        <f>E317*I317*D27+E318*I318*D27</f>
        <v>227501.24999999953</v>
      </c>
      <c r="AB319" s="26"/>
      <c r="AC319" s="26"/>
      <c r="AD319" s="57" t="s">
        <v>605</v>
      </c>
      <c r="AE319" s="58">
        <f>AE318/AE317-1</f>
        <v>6.164383561643838E-2</v>
      </c>
      <c r="AF319" s="66" t="str">
        <f>IF(AE319&gt;0,"bullish","bearish")</f>
        <v>bullish</v>
      </c>
    </row>
    <row r="320" spans="1:32" x14ac:dyDescent="0.2"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Z320" s="15" t="s">
        <v>548</v>
      </c>
      <c r="AA320" s="31">
        <f>SUM(AA317:AA319)</f>
        <v>181001.24999999953</v>
      </c>
      <c r="AB320" s="31"/>
      <c r="AC320" s="31"/>
      <c r="AD320" s="31"/>
      <c r="AE320" s="31"/>
      <c r="AF320" s="31"/>
    </row>
    <row r="321" spans="2:32" x14ac:dyDescent="0.2"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Z321" s="57" t="s">
        <v>593</v>
      </c>
      <c r="AA321" s="58"/>
      <c r="AB321" s="14"/>
      <c r="AC321" s="14"/>
      <c r="AD321" s="14"/>
      <c r="AE321" s="14"/>
      <c r="AF321" s="14"/>
    </row>
    <row r="322" spans="2:32" x14ac:dyDescent="0.2">
      <c r="B322" s="14" t="s">
        <v>571</v>
      </c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Z322" s="14"/>
      <c r="AA322" s="14"/>
      <c r="AB322" s="14"/>
      <c r="AC322" s="14"/>
      <c r="AD322" s="14"/>
      <c r="AE322" s="14"/>
      <c r="AF322" s="14"/>
    </row>
    <row r="323" spans="2:32" x14ac:dyDescent="0.2">
      <c r="B323" s="41" t="s">
        <v>1</v>
      </c>
      <c r="C323" s="30">
        <f>D317</f>
        <v>320</v>
      </c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Z323" s="14"/>
      <c r="AA323" s="14"/>
      <c r="AB323" s="14"/>
      <c r="AC323" s="14"/>
      <c r="AD323" s="14"/>
      <c r="AE323" s="14"/>
      <c r="AF323" s="14"/>
    </row>
    <row r="324" spans="2:32" x14ac:dyDescent="0.2">
      <c r="B324" s="41" t="s">
        <v>569</v>
      </c>
      <c r="C324" s="30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Z324" s="14"/>
      <c r="AA324" s="14"/>
      <c r="AB324" s="14"/>
      <c r="AC324" s="14"/>
      <c r="AD324" s="14"/>
      <c r="AE324" s="14"/>
      <c r="AF324" s="14"/>
    </row>
    <row r="325" spans="2:32" x14ac:dyDescent="0.2">
      <c r="B325" s="41" t="s">
        <v>594</v>
      </c>
      <c r="C325" s="30">
        <f>D318+E318</f>
        <v>356.09999999999991</v>
      </c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Z325" s="15" t="s">
        <v>599</v>
      </c>
      <c r="AA325" s="60">
        <f>SUM(AA326:AA328)</f>
        <v>0</v>
      </c>
      <c r="AB325" s="30"/>
      <c r="AC325" s="14"/>
      <c r="AD325" s="14"/>
      <c r="AE325" s="14"/>
      <c r="AF325" s="14"/>
    </row>
    <row r="326" spans="2:32" x14ac:dyDescent="0.2">
      <c r="B326" s="41" t="s">
        <v>595</v>
      </c>
      <c r="C326" s="30">
        <f>D317+E317</f>
        <v>332.82499999999999</v>
      </c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Z326" s="41" t="s">
        <v>531</v>
      </c>
      <c r="AA326" s="24">
        <v>0</v>
      </c>
      <c r="AB326" s="30">
        <f>AA326*AA316</f>
        <v>0</v>
      </c>
      <c r="AC326" s="14"/>
      <c r="AD326" s="14"/>
      <c r="AE326" s="14"/>
      <c r="AF326" s="14"/>
    </row>
    <row r="327" spans="2:32" x14ac:dyDescent="0.2">
      <c r="B327" s="41" t="s">
        <v>570</v>
      </c>
      <c r="C327" s="30">
        <f>C328</f>
        <v>48.924999999999898</v>
      </c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Z327" s="41" t="s">
        <v>529</v>
      </c>
      <c r="AA327" s="24">
        <v>0</v>
      </c>
      <c r="AB327" s="30">
        <f>AA327*AA316</f>
        <v>0</v>
      </c>
      <c r="AC327" s="14"/>
      <c r="AD327" s="14"/>
      <c r="AE327" s="14"/>
      <c r="AF327" s="14"/>
    </row>
    <row r="328" spans="2:32" x14ac:dyDescent="0.2">
      <c r="B328" s="41" t="s">
        <v>575</v>
      </c>
      <c r="C328" s="30">
        <f>E317+E318</f>
        <v>48.924999999999898</v>
      </c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Z328" s="41"/>
      <c r="AA328" s="41"/>
      <c r="AB328" s="30"/>
      <c r="AC328" s="14"/>
      <c r="AD328" s="14"/>
      <c r="AE328" s="14"/>
      <c r="AF328" s="14"/>
    </row>
    <row r="329" spans="2:32" x14ac:dyDescent="0.2"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Z329" s="14"/>
      <c r="AA329" s="14"/>
      <c r="AB329" s="14"/>
      <c r="AC329" s="14"/>
      <c r="AD329" s="14"/>
      <c r="AE329" s="14"/>
      <c r="AF329" s="14"/>
    </row>
    <row r="330" spans="2:32" x14ac:dyDescent="0.2"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Z330" s="14"/>
      <c r="AA330" s="14"/>
      <c r="AB330" s="14"/>
      <c r="AC330" s="14"/>
      <c r="AD330" s="14"/>
      <c r="AE330" s="14"/>
      <c r="AF330" s="14"/>
    </row>
    <row r="331" spans="2:32" x14ac:dyDescent="0.2">
      <c r="B331" s="14"/>
      <c r="C331" s="46" t="s">
        <v>549</v>
      </c>
      <c r="D331" s="44" t="s">
        <v>576</v>
      </c>
      <c r="E331" s="45" t="s">
        <v>577</v>
      </c>
      <c r="F331" s="64"/>
      <c r="G331" s="6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Z331" s="14"/>
      <c r="AA331" s="14"/>
      <c r="AB331" s="14"/>
      <c r="AC331" s="14"/>
      <c r="AD331" s="14"/>
      <c r="AE331" s="14"/>
      <c r="AF331" s="14"/>
    </row>
    <row r="332" spans="2:32" x14ac:dyDescent="0.2">
      <c r="B332" s="14"/>
      <c r="C332" s="30">
        <f>$B$128*(1+D332)</f>
        <v>146</v>
      </c>
      <c r="D332" s="42">
        <v>-0.5</v>
      </c>
      <c r="E332" s="43">
        <f>-MAX(C332-$C$323,0)-MAX($C$323-C332,0)+$C$328</f>
        <v>-125.0750000000001</v>
      </c>
      <c r="F332" s="43"/>
      <c r="G332" s="43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Z332" s="14"/>
      <c r="AA332" s="14"/>
      <c r="AB332" s="14"/>
      <c r="AC332" s="14"/>
      <c r="AD332" s="14"/>
      <c r="AE332" s="14"/>
      <c r="AF332" s="14"/>
    </row>
    <row r="333" spans="2:32" x14ac:dyDescent="0.2">
      <c r="B333" s="14"/>
      <c r="C333" s="30">
        <f>$B$128*(1+D333)</f>
        <v>160.60000000000002</v>
      </c>
      <c r="D333" s="42">
        <v>-0.45</v>
      </c>
      <c r="E333" s="43">
        <f t="shared" ref="E333:E352" si="21">-MAX(C333-$C$323,0)-MAX($C$323-C333,0)+$C$328</f>
        <v>-110.47500000000008</v>
      </c>
      <c r="F333" s="43"/>
      <c r="G333" s="43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Z333" s="14"/>
      <c r="AA333" s="14"/>
      <c r="AB333" s="14"/>
      <c r="AC333" s="14"/>
      <c r="AD333" s="14"/>
      <c r="AE333" s="14"/>
      <c r="AF333" s="14"/>
    </row>
    <row r="334" spans="2:32" x14ac:dyDescent="0.2">
      <c r="B334" s="14"/>
      <c r="C334" s="30">
        <f>$B$128*(1+D334)</f>
        <v>175.2</v>
      </c>
      <c r="D334" s="42">
        <v>-0.4</v>
      </c>
      <c r="E334" s="43">
        <f t="shared" si="21"/>
        <v>-95.875000000000114</v>
      </c>
      <c r="F334" s="43"/>
      <c r="G334" s="43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Z334" s="14"/>
      <c r="AA334" s="14"/>
      <c r="AB334" s="14"/>
      <c r="AC334" s="14"/>
      <c r="AD334" s="14"/>
      <c r="AE334" s="14"/>
      <c r="AF334" s="14"/>
    </row>
    <row r="335" spans="2:32" x14ac:dyDescent="0.2">
      <c r="B335" s="14"/>
      <c r="C335" s="30">
        <f>$B$128*(1+D335)</f>
        <v>189.8</v>
      </c>
      <c r="D335" s="42">
        <v>-0.35</v>
      </c>
      <c r="E335" s="43">
        <f t="shared" si="21"/>
        <v>-81.275000000000091</v>
      </c>
      <c r="F335" s="43"/>
      <c r="G335" s="43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Z335" s="14"/>
      <c r="AA335" s="14"/>
      <c r="AB335" s="14"/>
      <c r="AC335" s="14"/>
      <c r="AD335" s="14"/>
      <c r="AE335" s="14"/>
      <c r="AF335" s="14"/>
    </row>
    <row r="336" spans="2:32" x14ac:dyDescent="0.2">
      <c r="B336" s="14"/>
      <c r="C336" s="30">
        <f>$B$128*(1+D336)</f>
        <v>204.39999999999998</v>
      </c>
      <c r="D336" s="42">
        <v>-0.3</v>
      </c>
      <c r="E336" s="43">
        <f t="shared" si="21"/>
        <v>-66.675000000000125</v>
      </c>
      <c r="F336" s="43"/>
      <c r="G336" s="43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Z336" s="14"/>
      <c r="AA336" s="14"/>
      <c r="AB336" s="14"/>
      <c r="AC336" s="14"/>
      <c r="AD336" s="14"/>
      <c r="AE336" s="14"/>
      <c r="AF336" s="14"/>
    </row>
    <row r="337" spans="2:32" x14ac:dyDescent="0.2">
      <c r="B337" s="14"/>
      <c r="C337" s="30">
        <f>$B$128*(1+D337)</f>
        <v>219</v>
      </c>
      <c r="D337" s="42">
        <v>-0.25</v>
      </c>
      <c r="E337" s="43">
        <f t="shared" si="21"/>
        <v>-52.075000000000102</v>
      </c>
      <c r="F337" s="43"/>
      <c r="G337" s="43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Z337" s="14"/>
      <c r="AA337" s="14"/>
      <c r="AB337" s="14"/>
      <c r="AC337" s="14"/>
      <c r="AD337" s="14"/>
      <c r="AE337" s="14"/>
      <c r="AF337" s="14"/>
    </row>
    <row r="338" spans="2:32" x14ac:dyDescent="0.2">
      <c r="B338" s="14"/>
      <c r="C338" s="30">
        <f>$B$128*(1+D338)</f>
        <v>233.60000000000002</v>
      </c>
      <c r="D338" s="42">
        <v>-0.2</v>
      </c>
      <c r="E338" s="43">
        <f t="shared" si="21"/>
        <v>-37.47500000000008</v>
      </c>
      <c r="F338" s="43"/>
      <c r="G338" s="43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Z338" s="14"/>
      <c r="AA338" s="14"/>
      <c r="AB338" s="14"/>
      <c r="AC338" s="14"/>
      <c r="AD338" s="14"/>
      <c r="AE338" s="14"/>
      <c r="AF338" s="14"/>
    </row>
    <row r="339" spans="2:32" x14ac:dyDescent="0.2">
      <c r="B339" s="14"/>
      <c r="C339" s="30">
        <f>$B$128*(1+D339)</f>
        <v>248.2</v>
      </c>
      <c r="D339" s="42">
        <v>-0.15</v>
      </c>
      <c r="E339" s="43">
        <f t="shared" si="21"/>
        <v>-22.875000000000114</v>
      </c>
      <c r="F339" s="43"/>
      <c r="G339" s="43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Z339" s="14"/>
      <c r="AA339" s="14"/>
      <c r="AB339" s="14"/>
      <c r="AC339" s="14"/>
      <c r="AD339" s="14"/>
      <c r="AE339" s="14"/>
      <c r="AF339" s="14"/>
    </row>
    <row r="340" spans="2:32" x14ac:dyDescent="0.2">
      <c r="B340" s="14"/>
      <c r="C340" s="30">
        <f>$B$128*(1+D340)</f>
        <v>262.8</v>
      </c>
      <c r="D340" s="42">
        <v>-0.1</v>
      </c>
      <c r="E340" s="43">
        <f t="shared" si="21"/>
        <v>-8.2750000000000909</v>
      </c>
      <c r="F340" s="43"/>
      <c r="G340" s="43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Z340" s="14"/>
      <c r="AA340" s="14"/>
      <c r="AB340" s="14"/>
      <c r="AC340" s="14"/>
      <c r="AD340" s="14"/>
      <c r="AE340" s="14"/>
      <c r="AF340" s="14"/>
    </row>
    <row r="341" spans="2:32" x14ac:dyDescent="0.2">
      <c r="B341" s="14"/>
      <c r="C341" s="30">
        <f>$B$128*(1+D341)</f>
        <v>277.39999999999998</v>
      </c>
      <c r="D341" s="42">
        <v>-0.05</v>
      </c>
      <c r="E341" s="43">
        <f t="shared" si="21"/>
        <v>6.3249999999998749</v>
      </c>
      <c r="F341" s="43"/>
      <c r="G341" s="43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Z341" s="14"/>
      <c r="AA341" s="14"/>
      <c r="AB341" s="14"/>
      <c r="AC341" s="14"/>
      <c r="AD341" s="14"/>
      <c r="AE341" s="14"/>
      <c r="AF341" s="14"/>
    </row>
    <row r="342" spans="2:32" x14ac:dyDescent="0.2">
      <c r="B342" s="14"/>
      <c r="C342" s="47">
        <f>$D$4</f>
        <v>292</v>
      </c>
      <c r="D342" s="48">
        <v>0</v>
      </c>
      <c r="E342" s="43">
        <f t="shared" si="21"/>
        <v>20.924999999999898</v>
      </c>
      <c r="F342" s="43"/>
      <c r="G342" s="43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Z342" s="14"/>
      <c r="AA342" s="14"/>
      <c r="AB342" s="14"/>
      <c r="AC342" s="14"/>
      <c r="AD342" s="14"/>
      <c r="AE342" s="14"/>
      <c r="AF342" s="14"/>
    </row>
    <row r="343" spans="2:32" x14ac:dyDescent="0.2">
      <c r="B343" s="14"/>
      <c r="C343" s="30">
        <f>$B$128*(1+D343)</f>
        <v>306.60000000000002</v>
      </c>
      <c r="D343" s="42">
        <v>0.05</v>
      </c>
      <c r="E343" s="43">
        <f t="shared" si="21"/>
        <v>35.52499999999992</v>
      </c>
      <c r="F343" s="43"/>
      <c r="G343" s="43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Z343" s="14"/>
      <c r="AA343" s="14"/>
      <c r="AB343" s="14"/>
      <c r="AC343" s="14"/>
      <c r="AD343" s="14"/>
      <c r="AE343" s="14"/>
      <c r="AF343" s="14"/>
    </row>
    <row r="344" spans="2:32" x14ac:dyDescent="0.2">
      <c r="B344" s="14"/>
      <c r="C344" s="30">
        <f>$B$128*(1+D344)</f>
        <v>321.20000000000005</v>
      </c>
      <c r="D344" s="42">
        <v>0.1</v>
      </c>
      <c r="E344" s="43">
        <f t="shared" si="21"/>
        <v>47.724999999999852</v>
      </c>
      <c r="F344" s="43"/>
      <c r="G344" s="43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Z344" s="14"/>
      <c r="AA344" s="14"/>
      <c r="AB344" s="14"/>
      <c r="AC344" s="14"/>
      <c r="AD344" s="14"/>
      <c r="AE344" s="14"/>
      <c r="AF344" s="14"/>
    </row>
    <row r="345" spans="2:32" x14ac:dyDescent="0.2">
      <c r="B345" s="14"/>
      <c r="C345" s="30">
        <f>$B$128*(1+D345)</f>
        <v>335.79999999999995</v>
      </c>
      <c r="D345" s="42">
        <v>0.15</v>
      </c>
      <c r="E345" s="43">
        <f t="shared" si="21"/>
        <v>33.124999999999943</v>
      </c>
      <c r="F345" s="43"/>
      <c r="G345" s="43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Z345" s="14"/>
      <c r="AA345" s="14"/>
      <c r="AB345" s="14"/>
      <c r="AC345" s="14"/>
      <c r="AD345" s="14"/>
      <c r="AE345" s="14"/>
      <c r="AF345" s="14"/>
    </row>
    <row r="346" spans="2:32" x14ac:dyDescent="0.2">
      <c r="B346" s="14"/>
      <c r="C346" s="30">
        <f>$B$128*(1+D346)</f>
        <v>350.4</v>
      </c>
      <c r="D346" s="42">
        <v>0.2</v>
      </c>
      <c r="E346" s="43">
        <f t="shared" si="21"/>
        <v>18.52499999999992</v>
      </c>
      <c r="F346" s="43"/>
      <c r="G346" s="43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Z346" s="14"/>
      <c r="AA346" s="14"/>
      <c r="AB346" s="14"/>
      <c r="AC346" s="14"/>
      <c r="AD346" s="14"/>
      <c r="AE346" s="14"/>
      <c r="AF346" s="14"/>
    </row>
    <row r="347" spans="2:32" x14ac:dyDescent="0.2">
      <c r="B347" s="14"/>
      <c r="C347" s="30">
        <f>$B$128*(1+D347)</f>
        <v>365</v>
      </c>
      <c r="D347" s="42">
        <v>0.25</v>
      </c>
      <c r="E347" s="43">
        <f t="shared" si="21"/>
        <v>3.9249999999998977</v>
      </c>
      <c r="F347" s="43"/>
      <c r="G347" s="43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Z347" s="14"/>
      <c r="AA347" s="14"/>
      <c r="AB347" s="14"/>
      <c r="AC347" s="14"/>
      <c r="AD347" s="14"/>
      <c r="AE347" s="14"/>
      <c r="AF347" s="14"/>
    </row>
    <row r="348" spans="2:32" x14ac:dyDescent="0.2">
      <c r="B348" s="14"/>
      <c r="C348" s="30">
        <f>$B$128*(1+D348)</f>
        <v>379.6</v>
      </c>
      <c r="D348" s="42">
        <v>0.3</v>
      </c>
      <c r="E348" s="43">
        <f t="shared" si="21"/>
        <v>-10.675000000000125</v>
      </c>
      <c r="F348" s="43"/>
      <c r="G348" s="43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Z348" s="14"/>
      <c r="AA348" s="14"/>
      <c r="AB348" s="14"/>
      <c r="AC348" s="14"/>
      <c r="AD348" s="14"/>
      <c r="AE348" s="14"/>
      <c r="AF348" s="14"/>
    </row>
    <row r="349" spans="2:32" x14ac:dyDescent="0.2">
      <c r="B349" s="14"/>
      <c r="C349" s="30">
        <f>$B$128*(1+D349)</f>
        <v>394.20000000000005</v>
      </c>
      <c r="D349" s="42">
        <v>0.35</v>
      </c>
      <c r="E349" s="43">
        <f t="shared" si="21"/>
        <v>-25.275000000000148</v>
      </c>
      <c r="F349" s="43"/>
      <c r="G349" s="43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Z349" s="14"/>
      <c r="AA349" s="14"/>
      <c r="AB349" s="14"/>
      <c r="AC349" s="14"/>
      <c r="AD349" s="14"/>
      <c r="AE349" s="14"/>
      <c r="AF349" s="14"/>
    </row>
    <row r="350" spans="2:32" x14ac:dyDescent="0.2">
      <c r="B350" s="14"/>
      <c r="C350" s="14">
        <f>$B$128*(1+D350)</f>
        <v>408.79999999999995</v>
      </c>
      <c r="D350" s="42">
        <v>0.4</v>
      </c>
      <c r="E350" s="43">
        <f t="shared" si="21"/>
        <v>-39.875000000000057</v>
      </c>
      <c r="F350" s="43"/>
      <c r="G350" s="43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Z350" s="14"/>
      <c r="AA350" s="14"/>
      <c r="AB350" s="14"/>
      <c r="AC350" s="14"/>
      <c r="AD350" s="14"/>
      <c r="AE350" s="14"/>
      <c r="AF350" s="14"/>
    </row>
    <row r="351" spans="2:32" x14ac:dyDescent="0.2">
      <c r="B351" s="14"/>
      <c r="C351" s="14">
        <f>$B$128*(1+D351)</f>
        <v>423.4</v>
      </c>
      <c r="D351" s="42">
        <v>0.45</v>
      </c>
      <c r="E351" s="43">
        <f t="shared" si="21"/>
        <v>-54.47500000000008</v>
      </c>
      <c r="F351" s="43"/>
      <c r="G351" s="43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Z351" s="14"/>
      <c r="AA351" s="14"/>
      <c r="AB351" s="14"/>
      <c r="AC351" s="14"/>
      <c r="AD351" s="14"/>
      <c r="AE351" s="14"/>
      <c r="AF351" s="14"/>
    </row>
    <row r="352" spans="2:32" x14ac:dyDescent="0.2">
      <c r="B352" s="14"/>
      <c r="C352" s="54">
        <f>$B$128*(1+D352)</f>
        <v>438</v>
      </c>
      <c r="D352" s="42">
        <v>0.5</v>
      </c>
      <c r="E352" s="43">
        <f t="shared" si="21"/>
        <v>-69.075000000000102</v>
      </c>
      <c r="F352" s="43"/>
      <c r="G352" s="43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Z352" s="14"/>
      <c r="AA352" s="14"/>
      <c r="AB352" s="14"/>
      <c r="AC352" s="14"/>
      <c r="AD352" s="14"/>
      <c r="AE352" s="14"/>
      <c r="AF352" s="14"/>
    </row>
    <row r="353" spans="1:32" x14ac:dyDescent="0.2"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Z353" s="14"/>
      <c r="AA353" s="14"/>
      <c r="AB353" s="14"/>
      <c r="AC353" s="14"/>
      <c r="AD353" s="14"/>
      <c r="AE353" s="14"/>
      <c r="AF353" s="14"/>
    </row>
    <row r="355" spans="1:32" x14ac:dyDescent="0.2">
      <c r="A355" s="39">
        <v>11</v>
      </c>
      <c r="B355" s="32" t="s">
        <v>507</v>
      </c>
      <c r="C355" s="33"/>
      <c r="D355" s="33"/>
      <c r="E355" s="34"/>
      <c r="F355" s="34"/>
      <c r="G355" s="34"/>
      <c r="H355" s="33"/>
      <c r="I355" s="34"/>
      <c r="J355" s="33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Z355" s="34"/>
      <c r="AA355" s="34"/>
      <c r="AB355" s="34"/>
      <c r="AC355" s="34"/>
      <c r="AD355" s="34"/>
      <c r="AE355" s="34"/>
      <c r="AF355" s="34"/>
    </row>
    <row r="356" spans="1:32" ht="30" x14ac:dyDescent="0.2">
      <c r="B356" s="38"/>
      <c r="C356" s="38"/>
      <c r="D356" s="38" t="s">
        <v>1</v>
      </c>
      <c r="E356" s="38" t="s">
        <v>538</v>
      </c>
      <c r="F356" s="84" t="s">
        <v>612</v>
      </c>
      <c r="G356" s="84"/>
      <c r="H356" s="38" t="s">
        <v>518</v>
      </c>
      <c r="I356" s="38" t="s">
        <v>546</v>
      </c>
      <c r="J356" s="38" t="s">
        <v>539</v>
      </c>
      <c r="K356" s="38" t="s">
        <v>557</v>
      </c>
      <c r="L356" s="38" t="s">
        <v>561</v>
      </c>
      <c r="M356" s="38" t="s">
        <v>549</v>
      </c>
      <c r="N356" s="38" t="s">
        <v>547</v>
      </c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Z356" s="56" t="s">
        <v>597</v>
      </c>
      <c r="AA356" s="59">
        <v>100000</v>
      </c>
      <c r="AB356" s="14"/>
      <c r="AC356" s="14"/>
      <c r="AD356" s="14"/>
      <c r="AE356" s="14"/>
      <c r="AF356" s="14"/>
    </row>
    <row r="357" spans="1:32" x14ac:dyDescent="0.2">
      <c r="B357" s="14" t="s">
        <v>511</v>
      </c>
      <c r="C357" s="14" t="s">
        <v>596</v>
      </c>
      <c r="D357" s="14"/>
      <c r="E357" s="14"/>
      <c r="F357" s="14"/>
      <c r="G357" s="14"/>
      <c r="H357" s="30">
        <v>1</v>
      </c>
      <c r="I357" s="28"/>
      <c r="J357" s="30">
        <f>AB365/C361</f>
        <v>171.23287671232876</v>
      </c>
      <c r="K357" s="30">
        <f>J357*C361</f>
        <v>50000</v>
      </c>
      <c r="L357" s="30">
        <f t="shared" ref="L357:L359" si="22">K357*H357</f>
        <v>50000</v>
      </c>
      <c r="M357" s="17">
        <f>D8</f>
        <v>310</v>
      </c>
      <c r="N357" s="30">
        <f>(M357-C361)*J357</f>
        <v>3082.1917808219177</v>
      </c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Z357" s="14" t="s">
        <v>547</v>
      </c>
      <c r="AA357" s="30">
        <f>N360</f>
        <v>-22917.808219178081</v>
      </c>
      <c r="AB357" s="30"/>
      <c r="AC357" s="30"/>
      <c r="AD357" s="14" t="s">
        <v>604</v>
      </c>
      <c r="AE357" s="26">
        <f>$D$4</f>
        <v>292</v>
      </c>
      <c r="AF357" s="30"/>
    </row>
    <row r="358" spans="1:32" x14ac:dyDescent="0.2">
      <c r="B358" s="14" t="s">
        <v>511</v>
      </c>
      <c r="C358" s="14" t="s">
        <v>501</v>
      </c>
      <c r="D358" s="25">
        <v>290</v>
      </c>
      <c r="E358" s="14">
        <f>SUMIFS('Raw data'!$H:$H,'Raw data'!$I:$I,$C358,'Raw data'!$D:$D,'PL &amp; CF'!$D358,'Raw data'!$E:$E,'PL &amp; CF'!$D360)</f>
        <v>19.149999999999999</v>
      </c>
      <c r="F358" s="14"/>
      <c r="G358" s="14"/>
      <c r="H358" s="30">
        <f>SUMIFS('Raw data'!U:U,'Raw data'!D:D,'PL &amp; CF'!D358,'Raw data'!E:E,'PL &amp; CF'!D360,'Raw data'!I:I,C358)</f>
        <v>-0.414900685380857</v>
      </c>
      <c r="I358" s="28">
        <f>ROUNDDOWN((AB366)/(E358*$D$13),0)</f>
        <v>26</v>
      </c>
      <c r="J358" s="30">
        <f t="shared" ref="J358" si="23">H358*I358*$D$13</f>
        <v>-1078.7417819902282</v>
      </c>
      <c r="K358" s="30">
        <f t="shared" ref="K358" si="24">I358*$D$4*$D$13</f>
        <v>759200</v>
      </c>
      <c r="L358" s="30">
        <f t="shared" si="22"/>
        <v>-314992.60034114664</v>
      </c>
      <c r="M358" s="17">
        <f>M357</f>
        <v>310</v>
      </c>
      <c r="N358" s="30">
        <f>MAX(D358-M358,0)*I358*D13</f>
        <v>0</v>
      </c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Z358" s="14" t="s">
        <v>532</v>
      </c>
      <c r="AA358" s="30">
        <f>-E358*I358*$D$13</f>
        <v>-49790</v>
      </c>
      <c r="AB358" s="30"/>
      <c r="AC358" s="30"/>
      <c r="AD358" s="30" t="s">
        <v>549</v>
      </c>
      <c r="AE358" s="30">
        <f>$D$8</f>
        <v>310</v>
      </c>
      <c r="AF358" s="30"/>
    </row>
    <row r="359" spans="1:32" x14ac:dyDescent="0.2">
      <c r="B359" s="14" t="s">
        <v>512</v>
      </c>
      <c r="C359" s="14" t="s">
        <v>502</v>
      </c>
      <c r="D359" s="25">
        <v>320</v>
      </c>
      <c r="E359" s="14">
        <f>SUMIFS('Raw data'!$H:$H,'Raw data'!$I:$I,$C359,'Raw data'!$D:$D,'PL &amp; CF'!$D359,'Raw data'!$E:$E,'PL &amp; CF'!$D360)</f>
        <v>12.824999999999999</v>
      </c>
      <c r="F359" s="65">
        <f>AE359/D359</f>
        <v>1.9263698630136994E-4</v>
      </c>
      <c r="G359" s="65" t="str">
        <f>IF(AND(C359="call",F359&gt;1),"INM","OTM")</f>
        <v>OTM</v>
      </c>
      <c r="H359" s="30">
        <f>-SUMIFS('Raw data'!U:U,'Raw data'!D:D,'PL &amp; CF'!D359,'Raw data'!E:E,'PL &amp; CF'!D360,'Raw data'!I:I,C359)</f>
        <v>-0.37679795213428102</v>
      </c>
      <c r="I359" s="28">
        <f>I358</f>
        <v>26</v>
      </c>
      <c r="J359" s="30">
        <f>H359*I359*$D$13</f>
        <v>-979.6746755491306</v>
      </c>
      <c r="K359" s="30">
        <f>-I359*$D$4*$D$13</f>
        <v>-759200</v>
      </c>
      <c r="L359" s="30">
        <f t="shared" si="22"/>
        <v>286065.00526034617</v>
      </c>
      <c r="M359" s="17">
        <f>M358</f>
        <v>310</v>
      </c>
      <c r="N359" s="30">
        <f>-MAX(D359-M359,0)*I359*D13</f>
        <v>-26000</v>
      </c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Z359" s="14" t="s">
        <v>540</v>
      </c>
      <c r="AA359" s="26">
        <f>E359*I359*$D$13</f>
        <v>33345</v>
      </c>
      <c r="AB359" s="30"/>
      <c r="AC359" s="30"/>
      <c r="AD359" s="57" t="s">
        <v>605</v>
      </c>
      <c r="AE359" s="58">
        <f>AE358/AE357-1</f>
        <v>6.164383561643838E-2</v>
      </c>
      <c r="AF359" s="66" t="str">
        <f>IF(AE359&gt;0,"bullish","bearish")</f>
        <v>bullish</v>
      </c>
    </row>
    <row r="360" spans="1:32" x14ac:dyDescent="0.2">
      <c r="B360" s="14" t="s">
        <v>2</v>
      </c>
      <c r="C360" s="14"/>
      <c r="D360" s="26">
        <v>0.52675111540592401</v>
      </c>
      <c r="E360" s="14"/>
      <c r="F360" s="14"/>
      <c r="G360" s="14"/>
      <c r="H360" s="14"/>
      <c r="I360" s="14"/>
      <c r="J360" s="31">
        <f>SUM(J357:J359)</f>
        <v>-1887.18358082703</v>
      </c>
      <c r="K360" s="31">
        <f>SUM(K357:K359)</f>
        <v>50000</v>
      </c>
      <c r="L360" s="31">
        <f>SUM(L357:L359)</f>
        <v>21072.404919199529</v>
      </c>
      <c r="M360" s="35"/>
      <c r="N360" s="31">
        <f>SUM(N357:N359)</f>
        <v>-22917.808219178081</v>
      </c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Z360" s="15" t="s">
        <v>548</v>
      </c>
      <c r="AA360" s="31">
        <f>SUM(AA357:AA359)</f>
        <v>-39362.808219178085</v>
      </c>
      <c r="AB360" s="26"/>
      <c r="AC360" s="26"/>
      <c r="AD360" s="26"/>
      <c r="AE360" s="26"/>
      <c r="AF360" s="26"/>
    </row>
    <row r="361" spans="1:32" x14ac:dyDescent="0.2">
      <c r="B361" s="14" t="s">
        <v>598</v>
      </c>
      <c r="C361" s="26">
        <f>D4</f>
        <v>292</v>
      </c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Z361" s="57" t="s">
        <v>593</v>
      </c>
      <c r="AA361" s="58"/>
      <c r="AB361" s="14"/>
      <c r="AC361" s="14"/>
      <c r="AD361" s="14"/>
      <c r="AE361" s="14"/>
      <c r="AF361" s="14"/>
    </row>
    <row r="362" spans="1:32" x14ac:dyDescent="0.2"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Z362" s="14"/>
      <c r="AA362" s="14"/>
      <c r="AB362" s="14"/>
      <c r="AC362" s="14"/>
      <c r="AD362" s="14"/>
      <c r="AE362" s="14"/>
      <c r="AF362" s="14"/>
    </row>
    <row r="363" spans="1:32" ht="25" customHeight="1" x14ac:dyDescent="0.2">
      <c r="B363" s="14" t="s">
        <v>571</v>
      </c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Z363" s="14"/>
      <c r="AA363" s="14"/>
      <c r="AB363" s="14"/>
      <c r="AC363" s="14"/>
      <c r="AD363" s="14"/>
      <c r="AE363" s="14"/>
      <c r="AF363" s="14"/>
    </row>
    <row r="364" spans="1:32" x14ac:dyDescent="0.2">
      <c r="B364" s="41" t="s">
        <v>1</v>
      </c>
      <c r="C364" s="30">
        <f>D358</f>
        <v>290</v>
      </c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Z364" s="15" t="s">
        <v>599</v>
      </c>
      <c r="AA364" s="60">
        <f>SUM(AA365:AA367)</f>
        <v>1</v>
      </c>
      <c r="AB364" s="30"/>
      <c r="AC364" s="14"/>
      <c r="AD364" s="14"/>
      <c r="AE364" s="14"/>
      <c r="AF364" s="14"/>
    </row>
    <row r="365" spans="1:32" x14ac:dyDescent="0.2">
      <c r="B365" s="41" t="s">
        <v>569</v>
      </c>
      <c r="C365" s="30">
        <f>C361-D358+C368</f>
        <v>-4.3249999999999993</v>
      </c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Z365" s="41" t="s">
        <v>600</v>
      </c>
      <c r="AA365" s="24">
        <v>0.5</v>
      </c>
      <c r="AB365" s="30">
        <f>AA365*AA356</f>
        <v>50000</v>
      </c>
      <c r="AC365" s="14"/>
      <c r="AD365" s="14"/>
      <c r="AE365" s="14"/>
      <c r="AF365" s="14"/>
    </row>
    <row r="366" spans="1:32" x14ac:dyDescent="0.2">
      <c r="B366" s="41" t="s">
        <v>574</v>
      </c>
      <c r="C366" s="30">
        <f>D359-C368</f>
        <v>326.32499999999999</v>
      </c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Z366" s="41" t="s">
        <v>601</v>
      </c>
      <c r="AA366" s="24">
        <v>0.5</v>
      </c>
      <c r="AB366" s="30">
        <f>AA366*AA356</f>
        <v>50000</v>
      </c>
      <c r="AC366" s="14"/>
      <c r="AD366" s="14"/>
      <c r="AE366" s="14"/>
      <c r="AF366" s="14"/>
    </row>
    <row r="367" spans="1:32" x14ac:dyDescent="0.2">
      <c r="B367" s="41" t="s">
        <v>570</v>
      </c>
      <c r="C367" s="30">
        <f>D359-C361+C368</f>
        <v>21.675000000000001</v>
      </c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Z367" s="41" t="s">
        <v>531</v>
      </c>
      <c r="AA367" s="25">
        <v>0</v>
      </c>
      <c r="AB367" s="30"/>
      <c r="AC367" s="14"/>
      <c r="AD367" s="14"/>
      <c r="AE367" s="14"/>
      <c r="AF367" s="14"/>
    </row>
    <row r="368" spans="1:32" x14ac:dyDescent="0.2">
      <c r="B368" s="41" t="s">
        <v>575</v>
      </c>
      <c r="C368" s="30">
        <f>E359-E358</f>
        <v>-6.3249999999999993</v>
      </c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Z368" s="14"/>
      <c r="AA368" s="14"/>
      <c r="AB368" s="30"/>
      <c r="AC368" s="14"/>
      <c r="AD368" s="14"/>
      <c r="AE368" s="14"/>
      <c r="AF368" s="14"/>
    </row>
    <row r="369" spans="2:32" x14ac:dyDescent="0.2"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Z369" s="14"/>
      <c r="AA369" s="14"/>
      <c r="AB369" s="30"/>
      <c r="AC369" s="14"/>
      <c r="AD369" s="14"/>
      <c r="AE369" s="14"/>
      <c r="AF369" s="14"/>
    </row>
    <row r="370" spans="2:32" x14ac:dyDescent="0.2">
      <c r="B370" s="14"/>
      <c r="C370" s="46" t="s">
        <v>549</v>
      </c>
      <c r="D370" s="44" t="s">
        <v>576</v>
      </c>
      <c r="E370" s="45" t="s">
        <v>577</v>
      </c>
      <c r="F370" s="64"/>
      <c r="G370" s="6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Z370" s="14"/>
      <c r="AA370" s="14"/>
      <c r="AB370" s="14"/>
      <c r="AC370" s="14"/>
      <c r="AD370" s="14"/>
      <c r="AE370" s="14"/>
      <c r="AF370" s="14"/>
    </row>
    <row r="371" spans="2:32" x14ac:dyDescent="0.2">
      <c r="B371" s="14"/>
      <c r="C371" s="30">
        <f>$B$128*(1+D371)</f>
        <v>146</v>
      </c>
      <c r="D371" s="42">
        <v>-0.5</v>
      </c>
      <c r="E371" s="43">
        <f>($C371-$C$361)+MAX($D$358-$C371,0)-MAX($C371-$D$359,0)-$E$358+$E$359</f>
        <v>-8.3249999999999993</v>
      </c>
      <c r="F371" s="43"/>
      <c r="G371" s="43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Z371" s="14"/>
      <c r="AA371" s="14"/>
      <c r="AB371" s="14"/>
      <c r="AC371" s="14"/>
      <c r="AD371" s="14"/>
      <c r="AE371" s="14"/>
      <c r="AF371" s="14"/>
    </row>
    <row r="372" spans="2:32" x14ac:dyDescent="0.2">
      <c r="B372" s="14"/>
      <c r="C372" s="30">
        <f>$B$128*(1+D372)</f>
        <v>160.60000000000002</v>
      </c>
      <c r="D372" s="42">
        <v>-0.45</v>
      </c>
      <c r="E372" s="43">
        <f t="shared" ref="E372:E391" si="25">($C372-$C$361)+MAX($D$358-$C372,0)-MAX($C372-$D$359,0)-$E$358+$E$359</f>
        <v>-8.3249999999999993</v>
      </c>
      <c r="F372" s="43"/>
      <c r="G372" s="43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Z372" s="14"/>
      <c r="AA372" s="14"/>
      <c r="AB372" s="14"/>
      <c r="AC372" s="14"/>
      <c r="AD372" s="14"/>
      <c r="AE372" s="14"/>
      <c r="AF372" s="14"/>
    </row>
    <row r="373" spans="2:32" x14ac:dyDescent="0.2">
      <c r="B373" s="14"/>
      <c r="C373" s="30">
        <f>$B$128*(1+D373)</f>
        <v>175.2</v>
      </c>
      <c r="D373" s="42">
        <v>-0.4</v>
      </c>
      <c r="E373" s="43">
        <f t="shared" si="25"/>
        <v>-8.3249999999999993</v>
      </c>
      <c r="F373" s="43"/>
      <c r="G373" s="43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Z373" s="14"/>
      <c r="AA373" s="14"/>
      <c r="AB373" s="14"/>
      <c r="AC373" s="14"/>
      <c r="AD373" s="14"/>
      <c r="AE373" s="14"/>
      <c r="AF373" s="14"/>
    </row>
    <row r="374" spans="2:32" x14ac:dyDescent="0.2">
      <c r="B374" s="14"/>
      <c r="C374" s="30">
        <f>$B$128*(1+D374)</f>
        <v>189.8</v>
      </c>
      <c r="D374" s="42">
        <v>-0.35</v>
      </c>
      <c r="E374" s="43">
        <f t="shared" si="25"/>
        <v>-8.3249999999999993</v>
      </c>
      <c r="F374" s="43"/>
      <c r="G374" s="43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Z374" s="14"/>
      <c r="AA374" s="14"/>
      <c r="AB374" s="14"/>
      <c r="AC374" s="14"/>
      <c r="AD374" s="14"/>
      <c r="AE374" s="14"/>
      <c r="AF374" s="14"/>
    </row>
    <row r="375" spans="2:32" x14ac:dyDescent="0.2">
      <c r="B375" s="14"/>
      <c r="C375" s="30">
        <f>$B$128*(1+D375)</f>
        <v>204.39999999999998</v>
      </c>
      <c r="D375" s="42">
        <v>-0.3</v>
      </c>
      <c r="E375" s="43">
        <f t="shared" si="25"/>
        <v>-8.3249999999999993</v>
      </c>
      <c r="F375" s="43"/>
      <c r="G375" s="43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Z375" s="14"/>
      <c r="AA375" s="14"/>
      <c r="AB375" s="14"/>
      <c r="AC375" s="14"/>
      <c r="AD375" s="14"/>
      <c r="AE375" s="14"/>
      <c r="AF375" s="14"/>
    </row>
    <row r="376" spans="2:32" x14ac:dyDescent="0.2">
      <c r="B376" s="14"/>
      <c r="C376" s="30">
        <f>$B$128*(1+D376)</f>
        <v>219</v>
      </c>
      <c r="D376" s="42">
        <v>-0.25</v>
      </c>
      <c r="E376" s="43">
        <f t="shared" si="25"/>
        <v>-8.3249999999999993</v>
      </c>
      <c r="F376" s="43"/>
      <c r="G376" s="43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Z376" s="14"/>
      <c r="AA376" s="14"/>
      <c r="AB376" s="14"/>
      <c r="AC376" s="14"/>
      <c r="AD376" s="14"/>
      <c r="AE376" s="14"/>
      <c r="AF376" s="14"/>
    </row>
    <row r="377" spans="2:32" x14ac:dyDescent="0.2">
      <c r="B377" s="14"/>
      <c r="C377" s="30">
        <f>$B$128*(1+D377)</f>
        <v>233.60000000000002</v>
      </c>
      <c r="D377" s="42">
        <v>-0.2</v>
      </c>
      <c r="E377" s="43">
        <f t="shared" si="25"/>
        <v>-8.3249999999999993</v>
      </c>
      <c r="F377" s="43"/>
      <c r="G377" s="43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Z377" s="14"/>
      <c r="AA377" s="14"/>
      <c r="AB377" s="14"/>
      <c r="AC377" s="14"/>
      <c r="AD377" s="14"/>
      <c r="AE377" s="14"/>
      <c r="AF377" s="14"/>
    </row>
    <row r="378" spans="2:32" x14ac:dyDescent="0.2">
      <c r="B378" s="14"/>
      <c r="C378" s="30">
        <f>$B$128*(1+D378)</f>
        <v>248.2</v>
      </c>
      <c r="D378" s="42">
        <v>-0.15</v>
      </c>
      <c r="E378" s="43">
        <f t="shared" si="25"/>
        <v>-8.3249999999999993</v>
      </c>
      <c r="F378" s="43"/>
      <c r="G378" s="43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Z378" s="14"/>
      <c r="AA378" s="14"/>
      <c r="AB378" s="14"/>
      <c r="AC378" s="14"/>
      <c r="AD378" s="14"/>
      <c r="AE378" s="14"/>
      <c r="AF378" s="14"/>
    </row>
    <row r="379" spans="2:32" x14ac:dyDescent="0.2">
      <c r="B379" s="14"/>
      <c r="C379" s="30">
        <f>$B$128*(1+D379)</f>
        <v>262.8</v>
      </c>
      <c r="D379" s="42">
        <v>-0.1</v>
      </c>
      <c r="E379" s="43">
        <f t="shared" si="25"/>
        <v>-8.3249999999999993</v>
      </c>
      <c r="F379" s="43"/>
      <c r="G379" s="43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Z379" s="14"/>
      <c r="AA379" s="14"/>
      <c r="AB379" s="14"/>
      <c r="AC379" s="14"/>
      <c r="AD379" s="14"/>
      <c r="AE379" s="14"/>
      <c r="AF379" s="14"/>
    </row>
    <row r="380" spans="2:32" x14ac:dyDescent="0.2">
      <c r="B380" s="14"/>
      <c r="C380" s="30">
        <f>$B$128*(1+D380)</f>
        <v>277.39999999999998</v>
      </c>
      <c r="D380" s="42">
        <v>-0.05</v>
      </c>
      <c r="E380" s="43">
        <f t="shared" si="25"/>
        <v>-8.3249999999999993</v>
      </c>
      <c r="F380" s="43"/>
      <c r="G380" s="43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Z380" s="14"/>
      <c r="AA380" s="14"/>
      <c r="AB380" s="14"/>
      <c r="AC380" s="14"/>
      <c r="AD380" s="14"/>
      <c r="AE380" s="14"/>
      <c r="AF380" s="14"/>
    </row>
    <row r="381" spans="2:32" x14ac:dyDescent="0.2">
      <c r="B381" s="14"/>
      <c r="C381" s="47">
        <f>$D$4</f>
        <v>292</v>
      </c>
      <c r="D381" s="48">
        <v>0</v>
      </c>
      <c r="E381" s="43">
        <f t="shared" si="25"/>
        <v>-6.3249999999999993</v>
      </c>
      <c r="F381" s="43"/>
      <c r="G381" s="43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Z381" s="14"/>
      <c r="AA381" s="14"/>
      <c r="AB381" s="14"/>
      <c r="AC381" s="14"/>
      <c r="AD381" s="14"/>
      <c r="AE381" s="14"/>
      <c r="AF381" s="14"/>
    </row>
    <row r="382" spans="2:32" x14ac:dyDescent="0.2">
      <c r="B382" s="14"/>
      <c r="C382" s="30">
        <f>$B$128*(1+D382)</f>
        <v>306.60000000000002</v>
      </c>
      <c r="D382" s="42">
        <v>0.05</v>
      </c>
      <c r="E382" s="43">
        <f t="shared" si="25"/>
        <v>8.2750000000000234</v>
      </c>
      <c r="F382" s="43"/>
      <c r="G382" s="43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Z382" s="14"/>
      <c r="AA382" s="14"/>
      <c r="AB382" s="14"/>
      <c r="AC382" s="14"/>
      <c r="AD382" s="14"/>
      <c r="AE382" s="14"/>
      <c r="AF382" s="14"/>
    </row>
    <row r="383" spans="2:32" x14ac:dyDescent="0.2">
      <c r="B383" s="14"/>
      <c r="C383" s="30">
        <f>$B$128*(1+D383)</f>
        <v>321.20000000000005</v>
      </c>
      <c r="D383" s="42">
        <v>0.1</v>
      </c>
      <c r="E383" s="43">
        <f t="shared" si="25"/>
        <v>21.675000000000001</v>
      </c>
      <c r="F383" s="43"/>
      <c r="G383" s="43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Z383" s="14"/>
      <c r="AA383" s="14"/>
      <c r="AB383" s="14"/>
      <c r="AC383" s="14"/>
      <c r="AD383" s="14"/>
      <c r="AE383" s="14"/>
      <c r="AF383" s="14"/>
    </row>
    <row r="384" spans="2:32" x14ac:dyDescent="0.2">
      <c r="B384" s="14"/>
      <c r="C384" s="30">
        <f>$B$128*(1+D384)</f>
        <v>335.79999999999995</v>
      </c>
      <c r="D384" s="42">
        <v>0.15</v>
      </c>
      <c r="E384" s="43">
        <f t="shared" si="25"/>
        <v>21.675000000000001</v>
      </c>
      <c r="F384" s="43"/>
      <c r="G384" s="43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Z384" s="14"/>
      <c r="AA384" s="14"/>
      <c r="AB384" s="14"/>
      <c r="AC384" s="14"/>
      <c r="AD384" s="14"/>
      <c r="AE384" s="14"/>
      <c r="AF384" s="14"/>
    </row>
    <row r="385" spans="1:32" x14ac:dyDescent="0.2">
      <c r="B385" s="14"/>
      <c r="C385" s="30">
        <f>$B$128*(1+D385)</f>
        <v>350.4</v>
      </c>
      <c r="D385" s="42">
        <v>0.2</v>
      </c>
      <c r="E385" s="43">
        <f t="shared" si="25"/>
        <v>21.675000000000001</v>
      </c>
      <c r="F385" s="43"/>
      <c r="G385" s="43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Z385" s="14"/>
      <c r="AA385" s="14"/>
      <c r="AB385" s="14"/>
      <c r="AC385" s="14"/>
      <c r="AD385" s="14"/>
      <c r="AE385" s="14"/>
      <c r="AF385" s="14"/>
    </row>
    <row r="386" spans="1:32" x14ac:dyDescent="0.2">
      <c r="B386" s="14"/>
      <c r="C386" s="30">
        <f>$B$128*(1+D386)</f>
        <v>365</v>
      </c>
      <c r="D386" s="42">
        <v>0.25</v>
      </c>
      <c r="E386" s="43">
        <f t="shared" si="25"/>
        <v>21.675000000000001</v>
      </c>
      <c r="F386" s="43"/>
      <c r="G386" s="43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Z386" s="14"/>
      <c r="AA386" s="14"/>
      <c r="AB386" s="14"/>
      <c r="AC386" s="14"/>
      <c r="AD386" s="14"/>
      <c r="AE386" s="14"/>
      <c r="AF386" s="14"/>
    </row>
    <row r="387" spans="1:32" x14ac:dyDescent="0.2">
      <c r="B387" s="14"/>
      <c r="C387" s="30">
        <f>$B$128*(1+D387)</f>
        <v>379.6</v>
      </c>
      <c r="D387" s="42">
        <v>0.3</v>
      </c>
      <c r="E387" s="43">
        <f t="shared" si="25"/>
        <v>21.675000000000001</v>
      </c>
      <c r="F387" s="43"/>
      <c r="G387" s="43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Z387" s="14"/>
      <c r="AA387" s="14"/>
      <c r="AB387" s="14"/>
      <c r="AC387" s="14"/>
      <c r="AD387" s="14"/>
      <c r="AE387" s="14"/>
      <c r="AF387" s="14"/>
    </row>
    <row r="388" spans="1:32" x14ac:dyDescent="0.2">
      <c r="B388" s="14"/>
      <c r="C388" s="30">
        <f>$B$128*(1+D388)</f>
        <v>394.20000000000005</v>
      </c>
      <c r="D388" s="42">
        <v>0.35</v>
      </c>
      <c r="E388" s="43">
        <f t="shared" si="25"/>
        <v>21.675000000000001</v>
      </c>
      <c r="F388" s="43"/>
      <c r="G388" s="43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Z388" s="14"/>
      <c r="AA388" s="14"/>
      <c r="AB388" s="14"/>
      <c r="AC388" s="14"/>
      <c r="AD388" s="14"/>
      <c r="AE388" s="14"/>
      <c r="AF388" s="14"/>
    </row>
    <row r="389" spans="1:32" x14ac:dyDescent="0.2">
      <c r="B389" s="14"/>
      <c r="C389" s="14">
        <f>$B$128*(1+D389)</f>
        <v>408.79999999999995</v>
      </c>
      <c r="D389" s="42">
        <v>0.4</v>
      </c>
      <c r="E389" s="43">
        <f t="shared" si="25"/>
        <v>21.675000000000001</v>
      </c>
      <c r="F389" s="43"/>
      <c r="G389" s="43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Z389" s="14"/>
      <c r="AA389" s="14"/>
      <c r="AB389" s="14"/>
      <c r="AC389" s="14"/>
      <c r="AD389" s="14"/>
      <c r="AE389" s="14"/>
      <c r="AF389" s="14"/>
    </row>
    <row r="390" spans="1:32" x14ac:dyDescent="0.2">
      <c r="B390" s="14"/>
      <c r="C390" s="14">
        <f>$B$128*(1+D390)</f>
        <v>423.4</v>
      </c>
      <c r="D390" s="42">
        <v>0.45</v>
      </c>
      <c r="E390" s="43">
        <f t="shared" si="25"/>
        <v>21.675000000000001</v>
      </c>
      <c r="F390" s="43"/>
      <c r="G390" s="43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Z390" s="14"/>
      <c r="AA390" s="14"/>
      <c r="AB390" s="14"/>
      <c r="AC390" s="14"/>
      <c r="AD390" s="14"/>
      <c r="AE390" s="14"/>
      <c r="AF390" s="14"/>
    </row>
    <row r="391" spans="1:32" x14ac:dyDescent="0.2">
      <c r="B391" s="14"/>
      <c r="C391" s="54">
        <f>$B$128*(1+D391)</f>
        <v>438</v>
      </c>
      <c r="D391" s="42">
        <v>0.5</v>
      </c>
      <c r="E391" s="43">
        <f t="shared" si="25"/>
        <v>21.675000000000001</v>
      </c>
      <c r="F391" s="43"/>
      <c r="G391" s="43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Z391" s="14"/>
      <c r="AA391" s="14"/>
      <c r="AB391" s="14"/>
      <c r="AC391" s="14"/>
      <c r="AD391" s="14"/>
      <c r="AE391" s="14"/>
      <c r="AF391" s="14"/>
    </row>
    <row r="392" spans="1:32" x14ac:dyDescent="0.2"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Z392" s="14"/>
      <c r="AA392" s="14"/>
      <c r="AB392" s="14"/>
      <c r="AC392" s="14"/>
      <c r="AD392" s="14"/>
      <c r="AE392" s="14"/>
      <c r="AF392" s="14"/>
    </row>
    <row r="393" spans="1:32" x14ac:dyDescent="0.2"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Z393" s="14"/>
      <c r="AA393" s="14"/>
      <c r="AB393" s="14"/>
      <c r="AC393" s="14"/>
      <c r="AD393" s="14"/>
      <c r="AE393" s="14"/>
      <c r="AF393" s="14"/>
    </row>
    <row r="395" spans="1:32" x14ac:dyDescent="0.2">
      <c r="A395" s="39">
        <v>13</v>
      </c>
      <c r="B395" s="32" t="s">
        <v>565</v>
      </c>
      <c r="C395" s="33"/>
      <c r="D395" s="33"/>
      <c r="E395" s="34"/>
      <c r="F395" s="34"/>
      <c r="G395" s="34"/>
      <c r="H395" s="33"/>
      <c r="I395" s="34"/>
      <c r="J395" s="33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Z395" s="34"/>
      <c r="AA395" s="34"/>
      <c r="AB395" s="34"/>
      <c r="AC395" s="34"/>
      <c r="AD395" s="34"/>
      <c r="AE395" s="34"/>
      <c r="AF395" s="34"/>
    </row>
    <row r="396" spans="1:32" ht="30" x14ac:dyDescent="0.2">
      <c r="B396" s="38"/>
      <c r="C396" s="38"/>
      <c r="D396" s="38" t="s">
        <v>1</v>
      </c>
      <c r="E396" s="38" t="s">
        <v>538</v>
      </c>
      <c r="F396" s="84" t="s">
        <v>612</v>
      </c>
      <c r="G396" s="84"/>
      <c r="H396" s="38" t="s">
        <v>518</v>
      </c>
      <c r="I396" s="38" t="s">
        <v>546</v>
      </c>
      <c r="J396" s="38" t="s">
        <v>539</v>
      </c>
      <c r="K396" s="38" t="s">
        <v>557</v>
      </c>
      <c r="L396" s="38" t="s">
        <v>561</v>
      </c>
      <c r="M396" s="38" t="s">
        <v>549</v>
      </c>
      <c r="N396" s="38" t="s">
        <v>547</v>
      </c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Z396" s="56" t="s">
        <v>597</v>
      </c>
      <c r="AA396" s="59">
        <v>100000</v>
      </c>
      <c r="AB396" s="14"/>
      <c r="AC396" s="14"/>
      <c r="AD396" s="14"/>
      <c r="AE396" s="14"/>
      <c r="AF396" s="14"/>
    </row>
    <row r="397" spans="1:32" x14ac:dyDescent="0.2">
      <c r="B397" s="14" t="s">
        <v>511</v>
      </c>
      <c r="C397" s="14" t="s">
        <v>596</v>
      </c>
      <c r="D397" s="14"/>
      <c r="E397" s="14"/>
      <c r="F397" s="14"/>
      <c r="G397" s="14"/>
      <c r="H397" s="30">
        <v>1</v>
      </c>
      <c r="I397" s="28"/>
      <c r="J397" s="30">
        <f>ROUNDDOWN(AB405/C400,0)</f>
        <v>171</v>
      </c>
      <c r="K397" s="30">
        <f>J397*C400</f>
        <v>49932</v>
      </c>
      <c r="L397" s="30">
        <f t="shared" ref="L397:L398" si="26">K397*H397</f>
        <v>49932</v>
      </c>
      <c r="M397" s="17">
        <f>AE398</f>
        <v>310</v>
      </c>
      <c r="N397" s="30">
        <f>(AE398-AE397)*J397</f>
        <v>3078</v>
      </c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Z397" s="14" t="s">
        <v>547</v>
      </c>
      <c r="AA397" s="30">
        <f>N399</f>
        <v>3078</v>
      </c>
      <c r="AB397" s="30"/>
      <c r="AC397" s="30"/>
      <c r="AD397" s="14" t="s">
        <v>604</v>
      </c>
      <c r="AE397" s="26">
        <f>$D$4</f>
        <v>292</v>
      </c>
      <c r="AF397" s="30"/>
    </row>
    <row r="398" spans="1:32" x14ac:dyDescent="0.2">
      <c r="B398" s="14" t="s">
        <v>511</v>
      </c>
      <c r="C398" s="14" t="s">
        <v>501</v>
      </c>
      <c r="D398" s="25">
        <v>290</v>
      </c>
      <c r="E398" s="14">
        <f>SUMIFS('Raw data'!$H:$H,'Raw data'!$I:$I,$C398,'Raw data'!$D:$D,'PL &amp; CF'!$D398,'Raw data'!$E:$E,'PL &amp; CF'!$D399)</f>
        <v>19.149999999999999</v>
      </c>
      <c r="F398" s="65">
        <f>AE397/D398</f>
        <v>1.0068965517241379</v>
      </c>
      <c r="G398" s="65" t="str">
        <f t="shared" ref="G398" si="27">IF(AND(C398="put",F398&lt;1),"ITM","OTM")</f>
        <v>OTM</v>
      </c>
      <c r="H398" s="30">
        <f>SUMIFS('Raw data'!U:U,'Raw data'!D:D,'PL &amp; CF'!D398,'Raw data'!E:E,'PL &amp; CF'!D399,'Raw data'!I:I,C398)</f>
        <v>-0.414900685380857</v>
      </c>
      <c r="I398" s="28">
        <f>ROUNDDOWN((AB405)/(E398*$D$13),0)</f>
        <v>26</v>
      </c>
      <c r="J398" s="30">
        <f t="shared" ref="J398" si="28">H398*I398*$D$13</f>
        <v>-1078.7417819902282</v>
      </c>
      <c r="K398" s="30">
        <f t="shared" ref="K398" si="29">I398*$D$4*$D$13</f>
        <v>759200</v>
      </c>
      <c r="L398" s="30">
        <f t="shared" si="26"/>
        <v>-314992.60034114664</v>
      </c>
      <c r="M398" s="17">
        <f>M397</f>
        <v>310</v>
      </c>
      <c r="N398" s="30">
        <f>MAX(D398-M398,0)*I398*D13</f>
        <v>0</v>
      </c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Z398" s="14" t="s">
        <v>532</v>
      </c>
      <c r="AA398" s="30">
        <f>-E398*I398*$D$13</f>
        <v>-49790</v>
      </c>
      <c r="AB398" s="30"/>
      <c r="AC398" s="30"/>
      <c r="AD398" s="30" t="s">
        <v>549</v>
      </c>
      <c r="AE398" s="30">
        <f>$D$8</f>
        <v>310</v>
      </c>
      <c r="AF398" s="30"/>
    </row>
    <row r="399" spans="1:32" x14ac:dyDescent="0.2">
      <c r="B399" s="14" t="s">
        <v>2</v>
      </c>
      <c r="C399" s="14"/>
      <c r="D399" s="26">
        <v>0.52675111540592401</v>
      </c>
      <c r="E399" s="14"/>
      <c r="F399" s="14"/>
      <c r="G399" s="14"/>
      <c r="H399" s="14"/>
      <c r="I399" s="14"/>
      <c r="J399" s="31">
        <f>SUM(J397:J398)</f>
        <v>-907.74178199022822</v>
      </c>
      <c r="K399" s="31">
        <f>SUM(K397:K398)</f>
        <v>809132</v>
      </c>
      <c r="L399" s="31">
        <f>SUM(L397:L398)</f>
        <v>-265060.60034114664</v>
      </c>
      <c r="M399" s="35"/>
      <c r="N399" s="31">
        <f>SUM(N397:N398)</f>
        <v>3078</v>
      </c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Z399" s="14" t="s">
        <v>540</v>
      </c>
      <c r="AA399" s="26">
        <f>E399*I399*$D$13</f>
        <v>0</v>
      </c>
      <c r="AB399" s="30"/>
      <c r="AC399" s="30"/>
      <c r="AD399" s="57" t="s">
        <v>605</v>
      </c>
      <c r="AE399" s="58">
        <f>AE398/AE397-1</f>
        <v>6.164383561643838E-2</v>
      </c>
      <c r="AF399" s="66" t="str">
        <f>IF(AE399&gt;0,"bullish","bearish")</f>
        <v>bullish</v>
      </c>
    </row>
    <row r="400" spans="1:32" x14ac:dyDescent="0.2">
      <c r="B400" s="14" t="s">
        <v>598</v>
      </c>
      <c r="C400" s="26">
        <f>AE397</f>
        <v>292</v>
      </c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Z400" s="15" t="s">
        <v>548</v>
      </c>
      <c r="AA400" s="31">
        <f>SUM(AA397:AA399)</f>
        <v>-46712</v>
      </c>
      <c r="AB400" s="26"/>
      <c r="AC400" s="26"/>
      <c r="AD400" s="26"/>
      <c r="AE400" s="26"/>
      <c r="AF400" s="26"/>
    </row>
    <row r="401" spans="2:32" x14ac:dyDescent="0.2"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Z401" s="57" t="s">
        <v>593</v>
      </c>
      <c r="AA401" s="58">
        <f>AA400/AA396</f>
        <v>-0.46711999999999998</v>
      </c>
      <c r="AB401" s="14"/>
      <c r="AC401" s="14"/>
      <c r="AD401" s="14"/>
      <c r="AE401" s="14"/>
      <c r="AF401" s="14"/>
    </row>
    <row r="402" spans="2:32" x14ac:dyDescent="0.2">
      <c r="B402" s="14" t="s">
        <v>571</v>
      </c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Z402" s="14"/>
      <c r="AA402" s="14"/>
      <c r="AB402" s="14"/>
      <c r="AC402" s="14"/>
      <c r="AD402" s="14"/>
      <c r="AE402" s="14"/>
      <c r="AF402" s="14"/>
    </row>
    <row r="403" spans="2:32" x14ac:dyDescent="0.2">
      <c r="B403" s="41" t="s">
        <v>1</v>
      </c>
      <c r="C403" s="30">
        <f>D398</f>
        <v>290</v>
      </c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Z403" s="14"/>
      <c r="AA403" s="14"/>
      <c r="AB403" s="14"/>
      <c r="AC403" s="14"/>
      <c r="AD403" s="14"/>
      <c r="AE403" s="14"/>
      <c r="AF403" s="14"/>
    </row>
    <row r="404" spans="2:32" x14ac:dyDescent="0.2">
      <c r="B404" s="41" t="s">
        <v>569</v>
      </c>
      <c r="C404" s="30">
        <f>C400-D398+E398</f>
        <v>21.15</v>
      </c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Z404" s="15" t="s">
        <v>599</v>
      </c>
      <c r="AA404" s="60">
        <f>SUM(AA405:AA407)</f>
        <v>1</v>
      </c>
      <c r="AB404" s="30"/>
      <c r="AC404" s="14"/>
      <c r="AD404" s="14"/>
      <c r="AE404" s="14"/>
      <c r="AF404" s="14"/>
    </row>
    <row r="405" spans="2:32" x14ac:dyDescent="0.2">
      <c r="B405" s="41" t="s">
        <v>574</v>
      </c>
      <c r="C405" s="30">
        <f>C400+E398</f>
        <v>311.14999999999998</v>
      </c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Z405" s="41" t="s">
        <v>600</v>
      </c>
      <c r="AA405" s="24">
        <v>0.5</v>
      </c>
      <c r="AB405" s="30">
        <f>AA405*AA396</f>
        <v>50000</v>
      </c>
      <c r="AC405" s="61"/>
      <c r="AD405" s="61"/>
      <c r="AE405" s="14"/>
      <c r="AF405" s="14"/>
    </row>
    <row r="406" spans="2:32" x14ac:dyDescent="0.2">
      <c r="B406" s="41" t="s">
        <v>570</v>
      </c>
      <c r="C406" s="30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Z406" s="41" t="s">
        <v>601</v>
      </c>
      <c r="AA406" s="24">
        <v>0.5</v>
      </c>
      <c r="AB406" s="30">
        <f>AA406*AA396</f>
        <v>50000</v>
      </c>
      <c r="AC406" s="14"/>
      <c r="AD406" s="14"/>
      <c r="AE406" s="14"/>
      <c r="AF406" s="14"/>
    </row>
    <row r="407" spans="2:32" x14ac:dyDescent="0.2">
      <c r="B407" s="41" t="s">
        <v>575</v>
      </c>
      <c r="C407" s="30">
        <f>-E398</f>
        <v>-19.149999999999999</v>
      </c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Z407" s="41" t="s">
        <v>531</v>
      </c>
      <c r="AA407" s="25">
        <v>0</v>
      </c>
      <c r="AB407" s="30"/>
      <c r="AC407" s="14"/>
      <c r="AD407" s="14"/>
      <c r="AE407" s="14"/>
      <c r="AF407" s="14"/>
    </row>
    <row r="408" spans="2:32" x14ac:dyDescent="0.2"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Z408" s="15"/>
      <c r="AA408" s="31"/>
      <c r="AB408" s="31"/>
      <c r="AC408" s="31"/>
      <c r="AD408" s="31"/>
      <c r="AE408" s="31"/>
      <c r="AF408" s="31"/>
    </row>
    <row r="409" spans="2:32" x14ac:dyDescent="0.2">
      <c r="B409" s="14"/>
      <c r="C409" s="46" t="s">
        <v>549</v>
      </c>
      <c r="D409" s="44" t="s">
        <v>576</v>
      </c>
      <c r="E409" s="45" t="s">
        <v>577</v>
      </c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Z409" s="15"/>
      <c r="AA409" s="31"/>
      <c r="AB409" s="31"/>
      <c r="AC409" s="31"/>
      <c r="AD409" s="31"/>
      <c r="AE409" s="31"/>
      <c r="AF409" s="31"/>
    </row>
    <row r="410" spans="2:32" x14ac:dyDescent="0.2">
      <c r="B410" s="14"/>
      <c r="C410" s="30">
        <f>$B$128*(1+D410)</f>
        <v>146</v>
      </c>
      <c r="D410" s="42">
        <v>-0.5</v>
      </c>
      <c r="E410" s="43">
        <f>C410-$C$400+MAX($D$398-C410,0)-$E$398</f>
        <v>-21.15</v>
      </c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Z410" s="15"/>
      <c r="AA410" s="31"/>
      <c r="AB410" s="31"/>
      <c r="AC410" s="31"/>
      <c r="AD410" s="31"/>
      <c r="AE410" s="31"/>
      <c r="AF410" s="31"/>
    </row>
    <row r="411" spans="2:32" x14ac:dyDescent="0.2">
      <c r="B411" s="14"/>
      <c r="C411" s="30">
        <f>$B$128*(1+D411)</f>
        <v>160.60000000000002</v>
      </c>
      <c r="D411" s="42">
        <v>-0.45</v>
      </c>
      <c r="E411" s="43">
        <f t="shared" ref="E411:E430" si="30">C411-$C$400+MAX($D$398-C411,0)-$E$398</f>
        <v>-21.15</v>
      </c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Z411" s="15"/>
      <c r="AA411" s="31"/>
      <c r="AB411" s="31"/>
      <c r="AC411" s="31"/>
      <c r="AD411" s="31"/>
      <c r="AE411" s="31"/>
      <c r="AF411" s="31"/>
    </row>
    <row r="412" spans="2:32" x14ac:dyDescent="0.2">
      <c r="B412" s="14"/>
      <c r="C412" s="30">
        <f>$B$128*(1+D412)</f>
        <v>175.2</v>
      </c>
      <c r="D412" s="42">
        <v>-0.4</v>
      </c>
      <c r="E412" s="43">
        <f t="shared" si="30"/>
        <v>-21.15</v>
      </c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Z412" s="15"/>
      <c r="AA412" s="31"/>
      <c r="AB412" s="31"/>
      <c r="AC412" s="31"/>
      <c r="AD412" s="31"/>
      <c r="AE412" s="31"/>
      <c r="AF412" s="31"/>
    </row>
    <row r="413" spans="2:32" x14ac:dyDescent="0.2">
      <c r="B413" s="14"/>
      <c r="C413" s="30">
        <f>$B$128*(1+D413)</f>
        <v>189.8</v>
      </c>
      <c r="D413" s="42">
        <v>-0.35</v>
      </c>
      <c r="E413" s="43">
        <f t="shared" si="30"/>
        <v>-21.15</v>
      </c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Z413" s="15"/>
      <c r="AA413" s="31"/>
      <c r="AB413" s="31"/>
      <c r="AC413" s="31"/>
      <c r="AD413" s="31"/>
      <c r="AE413" s="31"/>
      <c r="AF413" s="31"/>
    </row>
    <row r="414" spans="2:32" x14ac:dyDescent="0.2">
      <c r="B414" s="14"/>
      <c r="C414" s="30">
        <f>$B$128*(1+D414)</f>
        <v>204.39999999999998</v>
      </c>
      <c r="D414" s="42">
        <v>-0.3</v>
      </c>
      <c r="E414" s="43">
        <f t="shared" si="30"/>
        <v>-21.15</v>
      </c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Z414" s="15"/>
      <c r="AA414" s="31"/>
      <c r="AB414" s="31"/>
      <c r="AC414" s="31"/>
      <c r="AD414" s="31"/>
      <c r="AE414" s="31"/>
      <c r="AF414" s="31"/>
    </row>
    <row r="415" spans="2:32" x14ac:dyDescent="0.2">
      <c r="B415" s="14"/>
      <c r="C415" s="30">
        <f>$B$128*(1+D415)</f>
        <v>219</v>
      </c>
      <c r="D415" s="42">
        <v>-0.25</v>
      </c>
      <c r="E415" s="43">
        <f t="shared" si="30"/>
        <v>-21.15</v>
      </c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Z415" s="15"/>
      <c r="AA415" s="31"/>
      <c r="AB415" s="31"/>
      <c r="AC415" s="31"/>
      <c r="AD415" s="31"/>
      <c r="AE415" s="31"/>
      <c r="AF415" s="31"/>
    </row>
    <row r="416" spans="2:32" x14ac:dyDescent="0.2">
      <c r="B416" s="14"/>
      <c r="C416" s="30">
        <f>$B$128*(1+D416)</f>
        <v>233.60000000000002</v>
      </c>
      <c r="D416" s="42">
        <v>-0.2</v>
      </c>
      <c r="E416" s="43">
        <f t="shared" si="30"/>
        <v>-21.15</v>
      </c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Z416" s="15"/>
      <c r="AA416" s="31"/>
      <c r="AB416" s="31"/>
      <c r="AC416" s="31"/>
      <c r="AD416" s="31"/>
      <c r="AE416" s="31"/>
      <c r="AF416" s="31"/>
    </row>
    <row r="417" spans="2:32" x14ac:dyDescent="0.2">
      <c r="B417" s="14"/>
      <c r="C417" s="30">
        <f>$B$128*(1+D417)</f>
        <v>248.2</v>
      </c>
      <c r="D417" s="42">
        <v>-0.15</v>
      </c>
      <c r="E417" s="43">
        <f t="shared" si="30"/>
        <v>-21.15</v>
      </c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Z417" s="15"/>
      <c r="AA417" s="31"/>
      <c r="AB417" s="31"/>
      <c r="AC417" s="31"/>
      <c r="AD417" s="31"/>
      <c r="AE417" s="31"/>
      <c r="AF417" s="31"/>
    </row>
    <row r="418" spans="2:32" x14ac:dyDescent="0.2">
      <c r="B418" s="14"/>
      <c r="C418" s="30">
        <f>$B$128*(1+D418)</f>
        <v>262.8</v>
      </c>
      <c r="D418" s="42">
        <v>-0.1</v>
      </c>
      <c r="E418" s="43">
        <f t="shared" si="30"/>
        <v>-21.15</v>
      </c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Z418" s="15"/>
      <c r="AA418" s="31"/>
      <c r="AB418" s="31"/>
      <c r="AC418" s="31"/>
      <c r="AD418" s="31"/>
      <c r="AE418" s="31"/>
      <c r="AF418" s="31"/>
    </row>
    <row r="419" spans="2:32" x14ac:dyDescent="0.2">
      <c r="B419" s="14"/>
      <c r="C419" s="30">
        <f>$B$128*(1+D419)</f>
        <v>277.39999999999998</v>
      </c>
      <c r="D419" s="42">
        <v>-0.05</v>
      </c>
      <c r="E419" s="43">
        <f t="shared" si="30"/>
        <v>-21.15</v>
      </c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Z419" s="15"/>
      <c r="AA419" s="31"/>
      <c r="AB419" s="31"/>
      <c r="AC419" s="31"/>
      <c r="AD419" s="31"/>
      <c r="AE419" s="31"/>
      <c r="AF419" s="31"/>
    </row>
    <row r="420" spans="2:32" x14ac:dyDescent="0.2">
      <c r="B420" s="14"/>
      <c r="C420" s="47">
        <f>$D$4</f>
        <v>292</v>
      </c>
      <c r="D420" s="48">
        <v>0</v>
      </c>
      <c r="E420" s="43">
        <f t="shared" si="30"/>
        <v>-19.149999999999999</v>
      </c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Z420" s="15"/>
      <c r="AA420" s="31"/>
      <c r="AB420" s="31"/>
      <c r="AC420" s="31"/>
      <c r="AD420" s="31"/>
      <c r="AE420" s="31"/>
      <c r="AF420" s="31"/>
    </row>
    <row r="421" spans="2:32" x14ac:dyDescent="0.2">
      <c r="B421" s="14"/>
      <c r="C421" s="30">
        <f>$B$128*(1+D421)</f>
        <v>306.60000000000002</v>
      </c>
      <c r="D421" s="42">
        <v>0.05</v>
      </c>
      <c r="E421" s="43">
        <f t="shared" si="30"/>
        <v>-4.5499999999999758</v>
      </c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Z421" s="15"/>
      <c r="AA421" s="31"/>
      <c r="AB421" s="31"/>
      <c r="AC421" s="31"/>
      <c r="AD421" s="31"/>
      <c r="AE421" s="31"/>
      <c r="AF421" s="31"/>
    </row>
    <row r="422" spans="2:32" x14ac:dyDescent="0.2">
      <c r="B422" s="14"/>
      <c r="C422" s="30">
        <f>$B$128*(1+D422)</f>
        <v>321.20000000000005</v>
      </c>
      <c r="D422" s="42">
        <v>0.1</v>
      </c>
      <c r="E422" s="43">
        <f t="shared" si="30"/>
        <v>10.050000000000047</v>
      </c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Z422" s="15"/>
      <c r="AA422" s="31"/>
      <c r="AB422" s="31"/>
      <c r="AC422" s="31"/>
      <c r="AD422" s="31"/>
      <c r="AE422" s="31"/>
      <c r="AF422" s="31"/>
    </row>
    <row r="423" spans="2:32" x14ac:dyDescent="0.2">
      <c r="B423" s="14"/>
      <c r="C423" s="30">
        <f>$B$128*(1+D423)</f>
        <v>335.79999999999995</v>
      </c>
      <c r="D423" s="42">
        <v>0.15</v>
      </c>
      <c r="E423" s="43">
        <f t="shared" si="30"/>
        <v>24.649999999999956</v>
      </c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Z423" s="15"/>
      <c r="AA423" s="31"/>
      <c r="AB423" s="31"/>
      <c r="AC423" s="31"/>
      <c r="AD423" s="31"/>
      <c r="AE423" s="31"/>
      <c r="AF423" s="31"/>
    </row>
    <row r="424" spans="2:32" x14ac:dyDescent="0.2">
      <c r="B424" s="14"/>
      <c r="C424" s="30">
        <f>$B$128*(1+D424)</f>
        <v>350.4</v>
      </c>
      <c r="D424" s="42">
        <v>0.2</v>
      </c>
      <c r="E424" s="43">
        <f t="shared" si="30"/>
        <v>39.249999999999979</v>
      </c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Z424" s="15"/>
      <c r="AA424" s="31"/>
      <c r="AB424" s="31"/>
      <c r="AC424" s="31"/>
      <c r="AD424" s="31"/>
      <c r="AE424" s="31"/>
      <c r="AF424" s="31"/>
    </row>
    <row r="425" spans="2:32" x14ac:dyDescent="0.2">
      <c r="B425" s="14"/>
      <c r="C425" s="30">
        <f>$B$128*(1+D425)</f>
        <v>365</v>
      </c>
      <c r="D425" s="42">
        <v>0.25</v>
      </c>
      <c r="E425" s="43">
        <f t="shared" si="30"/>
        <v>53.85</v>
      </c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Z425" s="15"/>
      <c r="AA425" s="31"/>
      <c r="AB425" s="31"/>
      <c r="AC425" s="31"/>
      <c r="AD425" s="31"/>
      <c r="AE425" s="31"/>
      <c r="AF425" s="31"/>
    </row>
    <row r="426" spans="2:32" x14ac:dyDescent="0.2">
      <c r="B426" s="14"/>
      <c r="C426" s="30">
        <f>$B$128*(1+D426)</f>
        <v>379.6</v>
      </c>
      <c r="D426" s="42">
        <v>0.3</v>
      </c>
      <c r="E426" s="43">
        <f t="shared" si="30"/>
        <v>68.450000000000017</v>
      </c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Z426" s="15"/>
      <c r="AA426" s="31"/>
      <c r="AB426" s="31"/>
      <c r="AC426" s="31"/>
      <c r="AD426" s="31"/>
      <c r="AE426" s="31"/>
      <c r="AF426" s="31"/>
    </row>
    <row r="427" spans="2:32" x14ac:dyDescent="0.2">
      <c r="B427" s="14"/>
      <c r="C427" s="30">
        <f>$B$128*(1+D427)</f>
        <v>394.20000000000005</v>
      </c>
      <c r="D427" s="42">
        <v>0.35</v>
      </c>
      <c r="E427" s="43">
        <f t="shared" si="30"/>
        <v>83.05000000000004</v>
      </c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Z427" s="15"/>
      <c r="AA427" s="31"/>
      <c r="AB427" s="31"/>
      <c r="AC427" s="31"/>
      <c r="AD427" s="31"/>
      <c r="AE427" s="31"/>
      <c r="AF427" s="31"/>
    </row>
    <row r="428" spans="2:32" x14ac:dyDescent="0.2">
      <c r="B428" s="14"/>
      <c r="C428" s="14">
        <f>$B$128*(1+D428)</f>
        <v>408.79999999999995</v>
      </c>
      <c r="D428" s="42">
        <v>0.4</v>
      </c>
      <c r="E428" s="43">
        <f t="shared" si="30"/>
        <v>97.649999999999949</v>
      </c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Z428" s="15"/>
      <c r="AA428" s="31"/>
      <c r="AB428" s="31"/>
      <c r="AC428" s="31"/>
      <c r="AD428" s="31"/>
      <c r="AE428" s="31"/>
      <c r="AF428" s="31"/>
    </row>
    <row r="429" spans="2:32" x14ac:dyDescent="0.2">
      <c r="B429" s="14"/>
      <c r="C429" s="14">
        <f>$B$128*(1+D429)</f>
        <v>423.4</v>
      </c>
      <c r="D429" s="42">
        <v>0.45</v>
      </c>
      <c r="E429" s="43">
        <f t="shared" si="30"/>
        <v>112.24999999999997</v>
      </c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Z429" s="15"/>
      <c r="AA429" s="31"/>
      <c r="AB429" s="31"/>
      <c r="AC429" s="31"/>
      <c r="AD429" s="31"/>
      <c r="AE429" s="31"/>
      <c r="AF429" s="31"/>
    </row>
    <row r="430" spans="2:32" x14ac:dyDescent="0.2">
      <c r="B430" s="14"/>
      <c r="C430" s="54">
        <f>$B$128*(1+D430)</f>
        <v>438</v>
      </c>
      <c r="D430" s="42">
        <v>0.5</v>
      </c>
      <c r="E430" s="43">
        <f t="shared" si="30"/>
        <v>126.85</v>
      </c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Z430" s="15"/>
      <c r="AA430" s="31"/>
      <c r="AB430" s="31"/>
      <c r="AC430" s="31"/>
      <c r="AD430" s="31"/>
      <c r="AE430" s="31"/>
      <c r="AF430" s="31"/>
    </row>
    <row r="431" spans="2:32" x14ac:dyDescent="0.2"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Z431" s="15"/>
      <c r="AA431" s="31"/>
      <c r="AB431" s="31"/>
      <c r="AC431" s="31"/>
      <c r="AD431" s="31"/>
      <c r="AE431" s="31"/>
      <c r="AF431" s="31"/>
    </row>
    <row r="432" spans="2:32" x14ac:dyDescent="0.2"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Z432" s="15"/>
      <c r="AA432" s="31"/>
      <c r="AB432" s="31"/>
      <c r="AC432" s="31"/>
      <c r="AD432" s="31"/>
      <c r="AE432" s="31"/>
      <c r="AF432" s="31"/>
    </row>
    <row r="434" spans="1:32" x14ac:dyDescent="0.2">
      <c r="A434" s="39">
        <v>14</v>
      </c>
      <c r="B434" s="32" t="s">
        <v>566</v>
      </c>
      <c r="C434" s="33"/>
      <c r="D434" s="33"/>
      <c r="E434" s="34"/>
      <c r="F434" s="34"/>
      <c r="G434" s="34"/>
      <c r="H434" s="33"/>
      <c r="I434" s="34"/>
      <c r="J434" s="33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Z434" s="34"/>
      <c r="AA434" s="34"/>
      <c r="AB434" s="34"/>
      <c r="AC434" s="34"/>
      <c r="AD434" s="34"/>
      <c r="AE434" s="34"/>
      <c r="AF434" s="34"/>
    </row>
    <row r="435" spans="1:32" ht="30" x14ac:dyDescent="0.2">
      <c r="B435" s="38"/>
      <c r="C435" s="38"/>
      <c r="D435" s="38" t="s">
        <v>1</v>
      </c>
      <c r="E435" s="38" t="s">
        <v>538</v>
      </c>
      <c r="F435" s="84" t="s">
        <v>612</v>
      </c>
      <c r="G435" s="84"/>
      <c r="H435" s="38" t="s">
        <v>518</v>
      </c>
      <c r="I435" s="38" t="s">
        <v>546</v>
      </c>
      <c r="J435" s="38" t="s">
        <v>539</v>
      </c>
      <c r="K435" s="38" t="s">
        <v>557</v>
      </c>
      <c r="L435" s="38" t="s">
        <v>561</v>
      </c>
      <c r="M435" s="38" t="s">
        <v>549</v>
      </c>
      <c r="N435" s="38" t="s">
        <v>547</v>
      </c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Z435" s="56" t="s">
        <v>597</v>
      </c>
      <c r="AA435" s="59">
        <v>90000</v>
      </c>
      <c r="AB435" s="14"/>
      <c r="AC435" s="14"/>
      <c r="AD435" s="14"/>
      <c r="AE435" s="14"/>
      <c r="AF435" s="14"/>
    </row>
    <row r="436" spans="1:32" x14ac:dyDescent="0.2">
      <c r="B436" s="14" t="s">
        <v>511</v>
      </c>
      <c r="C436" s="14" t="s">
        <v>596</v>
      </c>
      <c r="D436" s="14"/>
      <c r="E436" s="14"/>
      <c r="F436" s="14"/>
      <c r="G436" s="14"/>
      <c r="H436" s="30">
        <v>1</v>
      </c>
      <c r="I436" s="28"/>
      <c r="J436" s="30">
        <f>ROUNDDOWN(AB444/C439,0)</f>
        <v>308</v>
      </c>
      <c r="K436" s="30">
        <f>J436*C439</f>
        <v>89936</v>
      </c>
      <c r="L436" s="30">
        <f t="shared" ref="L436" si="31">K436*H436</f>
        <v>89936</v>
      </c>
      <c r="M436" s="17">
        <f>AE437</f>
        <v>310</v>
      </c>
      <c r="N436" s="30">
        <f>(AE437-AE436)*J436</f>
        <v>5544</v>
      </c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Z436" s="14" t="s">
        <v>547</v>
      </c>
      <c r="AA436" s="30">
        <f>N438</f>
        <v>-62456</v>
      </c>
      <c r="AB436" s="30"/>
      <c r="AC436" s="30"/>
      <c r="AD436" s="14" t="s">
        <v>604</v>
      </c>
      <c r="AE436" s="26">
        <f>$D$4</f>
        <v>292</v>
      </c>
      <c r="AF436" s="30"/>
    </row>
    <row r="437" spans="1:32" x14ac:dyDescent="0.2">
      <c r="B437" s="14" t="s">
        <v>512</v>
      </c>
      <c r="C437" s="14" t="s">
        <v>502</v>
      </c>
      <c r="D437" s="25">
        <v>290</v>
      </c>
      <c r="E437" s="14">
        <f>SUMIFS('Raw data'!$H:$H,'Raw data'!$I:$I,$C437,'Raw data'!$D:$D,'PL &amp; CF'!$D437,'Raw data'!$E:$E,'PL &amp; CF'!$D438)</f>
        <v>25.975000000000001</v>
      </c>
      <c r="F437" s="65">
        <f>AE437/D437</f>
        <v>1.0689655172413792</v>
      </c>
      <c r="G437" s="65" t="str">
        <f>IF(AND(C437="call",F437&gt;1),"INM","OTM")</f>
        <v>INM</v>
      </c>
      <c r="H437" s="30">
        <f>-SUMIFS('Raw data'!U:U,'Raw data'!D:D,'PL &amp; CF'!D437,'Raw data'!E:E,'PL &amp; CF'!D438,'Raw data'!I:I,C437)</f>
        <v>-0.58502249206782497</v>
      </c>
      <c r="I437" s="25">
        <f>ROUNDDOWN((AB444)/(E437*$D$13),0)</f>
        <v>34</v>
      </c>
      <c r="J437" s="30">
        <f t="shared" ref="J437" si="32">H437*I437*$D$13</f>
        <v>-1989.076473030605</v>
      </c>
      <c r="K437" s="30">
        <f>-I437*$D$4*$D$13</f>
        <v>-992800</v>
      </c>
      <c r="L437" s="30">
        <f>-K437*H437</f>
        <v>-580810.33012493665</v>
      </c>
      <c r="M437" s="17">
        <f>M436</f>
        <v>310</v>
      </c>
      <c r="N437" s="30">
        <f>-MAX(M437-D437,0)*I437*D13</f>
        <v>-68000</v>
      </c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Z437" s="14" t="s">
        <v>532</v>
      </c>
      <c r="AA437" s="30">
        <f>-E437*I437*$D$13</f>
        <v>-88315.000000000015</v>
      </c>
      <c r="AB437" s="30"/>
      <c r="AC437" s="30"/>
      <c r="AD437" s="30" t="s">
        <v>549</v>
      </c>
      <c r="AE437" s="30">
        <f>$D$8</f>
        <v>310</v>
      </c>
      <c r="AF437" s="30"/>
    </row>
    <row r="438" spans="1:32" x14ac:dyDescent="0.2">
      <c r="B438" s="14" t="s">
        <v>2</v>
      </c>
      <c r="C438" s="14"/>
      <c r="D438" s="26">
        <v>0.52675111540592401</v>
      </c>
      <c r="E438" s="14"/>
      <c r="F438" s="14"/>
      <c r="G438" s="14"/>
      <c r="H438" s="14"/>
      <c r="I438" s="14"/>
      <c r="J438" s="31">
        <f>SUM(J436:J437)</f>
        <v>-1681.076473030605</v>
      </c>
      <c r="K438" s="31">
        <f>SUM(K436:K437)</f>
        <v>-902864</v>
      </c>
      <c r="L438" s="31">
        <f>SUM(L436:L437)</f>
        <v>-490874.33012493665</v>
      </c>
      <c r="M438" s="35"/>
      <c r="N438" s="31">
        <f>SUM(N436:N437)</f>
        <v>-62456</v>
      </c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Z438" s="14" t="s">
        <v>540</v>
      </c>
      <c r="AA438" s="26">
        <f>E438*I438*$D$13</f>
        <v>0</v>
      </c>
      <c r="AB438" s="30"/>
      <c r="AC438" s="30"/>
      <c r="AD438" s="57" t="s">
        <v>605</v>
      </c>
      <c r="AE438" s="58">
        <f>AE437/AE436-1</f>
        <v>6.164383561643838E-2</v>
      </c>
      <c r="AF438" s="66" t="str">
        <f>IF(AE438&gt;0,"bullish","bearish")</f>
        <v>bullish</v>
      </c>
    </row>
    <row r="439" spans="1:32" x14ac:dyDescent="0.2">
      <c r="B439" s="14" t="s">
        <v>598</v>
      </c>
      <c r="C439" s="26">
        <f>AE436</f>
        <v>292</v>
      </c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Z439" s="15" t="s">
        <v>548</v>
      </c>
      <c r="AA439" s="31">
        <f>SUM(AA436:AA438)</f>
        <v>-150771</v>
      </c>
      <c r="AB439" s="26"/>
      <c r="AC439" s="26"/>
      <c r="AD439" s="26"/>
      <c r="AE439" s="26"/>
      <c r="AF439" s="26"/>
    </row>
    <row r="440" spans="1:32" x14ac:dyDescent="0.2"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Z440" s="57" t="s">
        <v>593</v>
      </c>
      <c r="AA440" s="58">
        <f>AA439/AA435</f>
        <v>-1.6752333333333334</v>
      </c>
      <c r="AB440" s="14"/>
      <c r="AC440" s="14"/>
      <c r="AD440" s="14"/>
      <c r="AE440" s="14"/>
      <c r="AF440" s="14"/>
    </row>
    <row r="441" spans="1:32" x14ac:dyDescent="0.2"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Z441" s="14"/>
      <c r="AA441" s="14"/>
      <c r="AB441" s="14"/>
      <c r="AC441" s="14"/>
      <c r="AD441" s="14"/>
      <c r="AE441" s="14"/>
      <c r="AF441" s="14"/>
    </row>
    <row r="442" spans="1:32" x14ac:dyDescent="0.2">
      <c r="B442" s="14" t="s">
        <v>571</v>
      </c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Z442" s="14"/>
      <c r="AA442" s="14"/>
      <c r="AB442" s="14"/>
      <c r="AC442" s="14"/>
      <c r="AD442" s="14"/>
      <c r="AE442" s="14"/>
      <c r="AF442" s="14"/>
    </row>
    <row r="443" spans="1:32" x14ac:dyDescent="0.2">
      <c r="B443" s="41" t="s">
        <v>1</v>
      </c>
      <c r="C443" s="30">
        <f>D438</f>
        <v>0.52675111540592401</v>
      </c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Z443" s="15" t="s">
        <v>599</v>
      </c>
      <c r="AA443" s="60">
        <f>SUM(AA444:AA446)</f>
        <v>1</v>
      </c>
      <c r="AB443" s="30"/>
      <c r="AC443" s="14"/>
      <c r="AD443" s="14"/>
      <c r="AE443" s="14"/>
      <c r="AF443" s="14"/>
    </row>
    <row r="444" spans="1:32" x14ac:dyDescent="0.2">
      <c r="B444" s="41" t="s">
        <v>569</v>
      </c>
      <c r="C444" s="30">
        <f>C440-D438+E438</f>
        <v>-0.52675111540592401</v>
      </c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Z444" s="41" t="s">
        <v>600</v>
      </c>
      <c r="AA444" s="24">
        <v>1</v>
      </c>
      <c r="AB444" s="30">
        <f>AA444*AA435</f>
        <v>90000</v>
      </c>
      <c r="AC444" s="61"/>
      <c r="AD444" s="61"/>
      <c r="AE444" s="14"/>
      <c r="AF444" s="14"/>
    </row>
    <row r="445" spans="1:32" x14ac:dyDescent="0.2">
      <c r="B445" s="41" t="s">
        <v>574</v>
      </c>
      <c r="C445" s="30">
        <f>C440+E438</f>
        <v>0</v>
      </c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Z445" s="41" t="s">
        <v>531</v>
      </c>
      <c r="AA445" s="24">
        <v>0</v>
      </c>
      <c r="AB445" s="30">
        <f>AA445*AA435</f>
        <v>0</v>
      </c>
      <c r="AC445" s="14"/>
      <c r="AD445" s="14"/>
      <c r="AE445" s="14"/>
      <c r="AF445" s="14"/>
    </row>
    <row r="446" spans="1:32" x14ac:dyDescent="0.2">
      <c r="B446" s="41" t="s">
        <v>570</v>
      </c>
      <c r="C446" s="30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Z446" s="15"/>
      <c r="AA446" s="15"/>
      <c r="AB446" s="15"/>
      <c r="AC446" s="15"/>
      <c r="AD446" s="14"/>
      <c r="AE446" s="14"/>
      <c r="AF446" s="14"/>
    </row>
    <row r="447" spans="1:32" x14ac:dyDescent="0.2">
      <c r="B447" s="41" t="s">
        <v>575</v>
      </c>
      <c r="C447" s="30">
        <f>-E438</f>
        <v>0</v>
      </c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Z447" s="15"/>
      <c r="AA447" s="31"/>
      <c r="AB447" s="31"/>
      <c r="AC447" s="31"/>
      <c r="AD447" s="31"/>
      <c r="AE447" s="31"/>
      <c r="AF447" s="31"/>
    </row>
    <row r="448" spans="1:32" x14ac:dyDescent="0.2"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Z448" s="15"/>
      <c r="AA448" s="31"/>
      <c r="AB448" s="31"/>
      <c r="AC448" s="31"/>
      <c r="AD448" s="31"/>
      <c r="AE448" s="31"/>
      <c r="AF448" s="31"/>
    </row>
    <row r="449" spans="2:32" x14ac:dyDescent="0.2"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Z449" s="15"/>
      <c r="AA449" s="31"/>
      <c r="AB449" s="31"/>
      <c r="AC449" s="31"/>
      <c r="AD449" s="31"/>
      <c r="AE449" s="31"/>
      <c r="AF449" s="31"/>
    </row>
    <row r="450" spans="2:32" x14ac:dyDescent="0.2">
      <c r="B450" s="14"/>
      <c r="C450" s="46" t="s">
        <v>549</v>
      </c>
      <c r="D450" s="44" t="s">
        <v>576</v>
      </c>
      <c r="E450" s="45" t="s">
        <v>577</v>
      </c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Z450" s="15"/>
      <c r="AA450" s="31"/>
      <c r="AB450" s="31"/>
      <c r="AC450" s="31"/>
      <c r="AD450" s="31"/>
      <c r="AE450" s="31"/>
      <c r="AF450" s="31"/>
    </row>
    <row r="451" spans="2:32" x14ac:dyDescent="0.2">
      <c r="B451" s="14"/>
      <c r="C451" s="30">
        <f>$B$128*(1+D451)</f>
        <v>146</v>
      </c>
      <c r="D451" s="42">
        <v>-0.5</v>
      </c>
      <c r="E451" s="43">
        <f>C451-$C$439-MAX(C451-$D$437,0)+$E$437</f>
        <v>-120.02500000000001</v>
      </c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Z451" s="15"/>
      <c r="AA451" s="31"/>
      <c r="AB451" s="31"/>
      <c r="AC451" s="31"/>
      <c r="AD451" s="31"/>
      <c r="AE451" s="31"/>
      <c r="AF451" s="31"/>
    </row>
    <row r="452" spans="2:32" x14ac:dyDescent="0.2">
      <c r="B452" s="14"/>
      <c r="C452" s="30">
        <f>$B$128*(1+D452)</f>
        <v>160.60000000000002</v>
      </c>
      <c r="D452" s="42">
        <v>-0.45</v>
      </c>
      <c r="E452" s="43">
        <f t="shared" ref="E452:E471" si="33">C452-$C$439-MAX(C452-$D$437,0)+$E$437</f>
        <v>-105.42499999999998</v>
      </c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Z452" s="15"/>
      <c r="AA452" s="31"/>
      <c r="AB452" s="31"/>
      <c r="AC452" s="31"/>
      <c r="AD452" s="31"/>
      <c r="AE452" s="31"/>
      <c r="AF452" s="31"/>
    </row>
    <row r="453" spans="2:32" x14ac:dyDescent="0.2">
      <c r="B453" s="14"/>
      <c r="C453" s="30">
        <f>$B$128*(1+D453)</f>
        <v>175.2</v>
      </c>
      <c r="D453" s="42">
        <v>-0.4</v>
      </c>
      <c r="E453" s="43">
        <f t="shared" si="33"/>
        <v>-90.825000000000017</v>
      </c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Z453" s="15"/>
      <c r="AA453" s="31"/>
      <c r="AB453" s="31"/>
      <c r="AC453" s="31"/>
      <c r="AD453" s="31"/>
      <c r="AE453" s="31"/>
      <c r="AF453" s="31"/>
    </row>
    <row r="454" spans="2:32" x14ac:dyDescent="0.2">
      <c r="B454" s="14"/>
      <c r="C454" s="30">
        <f>$B$128*(1+D454)</f>
        <v>189.8</v>
      </c>
      <c r="D454" s="42">
        <v>-0.35</v>
      </c>
      <c r="E454" s="43">
        <f t="shared" si="33"/>
        <v>-76.224999999999994</v>
      </c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Z454" s="15"/>
      <c r="AA454" s="31"/>
      <c r="AB454" s="31"/>
      <c r="AC454" s="31"/>
      <c r="AD454" s="31"/>
      <c r="AE454" s="31"/>
      <c r="AF454" s="31"/>
    </row>
    <row r="455" spans="2:32" x14ac:dyDescent="0.2">
      <c r="B455" s="14"/>
      <c r="C455" s="30">
        <f>$B$128*(1+D455)</f>
        <v>204.39999999999998</v>
      </c>
      <c r="D455" s="42">
        <v>-0.3</v>
      </c>
      <c r="E455" s="43">
        <f t="shared" si="33"/>
        <v>-61.625000000000021</v>
      </c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Z455" s="15"/>
      <c r="AA455" s="31"/>
      <c r="AB455" s="31"/>
      <c r="AC455" s="31"/>
      <c r="AD455" s="31"/>
      <c r="AE455" s="31"/>
      <c r="AF455" s="31"/>
    </row>
    <row r="456" spans="2:32" x14ac:dyDescent="0.2">
      <c r="B456" s="14"/>
      <c r="C456" s="30">
        <f>$B$128*(1+D456)</f>
        <v>219</v>
      </c>
      <c r="D456" s="42">
        <v>-0.25</v>
      </c>
      <c r="E456" s="43">
        <f t="shared" si="33"/>
        <v>-47.024999999999999</v>
      </c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Z456" s="15"/>
      <c r="AA456" s="31"/>
      <c r="AB456" s="31"/>
      <c r="AC456" s="31"/>
      <c r="AD456" s="31"/>
      <c r="AE456" s="31"/>
      <c r="AF456" s="31"/>
    </row>
    <row r="457" spans="2:32" x14ac:dyDescent="0.2">
      <c r="B457" s="14"/>
      <c r="C457" s="30">
        <f>$B$128*(1+D457)</f>
        <v>233.60000000000002</v>
      </c>
      <c r="D457" s="42">
        <v>-0.2</v>
      </c>
      <c r="E457" s="43">
        <f t="shared" si="33"/>
        <v>-32.424999999999976</v>
      </c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Z457" s="15"/>
      <c r="AA457" s="31"/>
      <c r="AB457" s="31"/>
      <c r="AC457" s="31"/>
      <c r="AD457" s="31"/>
      <c r="AE457" s="31"/>
      <c r="AF457" s="31"/>
    </row>
    <row r="458" spans="2:32" x14ac:dyDescent="0.2">
      <c r="B458" s="14"/>
      <c r="C458" s="30">
        <f>$B$128*(1+D458)</f>
        <v>248.2</v>
      </c>
      <c r="D458" s="42">
        <v>-0.15</v>
      </c>
      <c r="E458" s="43">
        <f t="shared" si="33"/>
        <v>-17.82500000000001</v>
      </c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Z458" s="15"/>
      <c r="AA458" s="31"/>
      <c r="AB458" s="31"/>
      <c r="AC458" s="31"/>
      <c r="AD458" s="31"/>
      <c r="AE458" s="31"/>
      <c r="AF458" s="31"/>
    </row>
    <row r="459" spans="2:32" x14ac:dyDescent="0.2">
      <c r="B459" s="14"/>
      <c r="C459" s="30">
        <f>$B$128*(1+D459)</f>
        <v>262.8</v>
      </c>
      <c r="D459" s="42">
        <v>-0.1</v>
      </c>
      <c r="E459" s="43">
        <f t="shared" si="33"/>
        <v>-3.2249999999999872</v>
      </c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Z459" s="15"/>
      <c r="AA459" s="31"/>
      <c r="AB459" s="31"/>
      <c r="AC459" s="31"/>
      <c r="AD459" s="31"/>
      <c r="AE459" s="31"/>
      <c r="AF459" s="31"/>
    </row>
    <row r="460" spans="2:32" x14ac:dyDescent="0.2">
      <c r="B460" s="14"/>
      <c r="C460" s="30">
        <f>$B$128*(1+D460)</f>
        <v>277.39999999999998</v>
      </c>
      <c r="D460" s="42">
        <v>-0.05</v>
      </c>
      <c r="E460" s="43">
        <f t="shared" si="33"/>
        <v>11.374999999999979</v>
      </c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Z460" s="15"/>
      <c r="AA460" s="31"/>
      <c r="AB460" s="31"/>
      <c r="AC460" s="31"/>
      <c r="AD460" s="31"/>
      <c r="AE460" s="31"/>
      <c r="AF460" s="31"/>
    </row>
    <row r="461" spans="2:32" x14ac:dyDescent="0.2">
      <c r="B461" s="14"/>
      <c r="C461" s="47">
        <f>$D$4</f>
        <v>292</v>
      </c>
      <c r="D461" s="48">
        <v>0</v>
      </c>
      <c r="E461" s="43">
        <f t="shared" si="33"/>
        <v>23.975000000000001</v>
      </c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Z461" s="15"/>
      <c r="AA461" s="31"/>
      <c r="AB461" s="31"/>
      <c r="AC461" s="31"/>
      <c r="AD461" s="31"/>
      <c r="AE461" s="31"/>
      <c r="AF461" s="31"/>
    </row>
    <row r="462" spans="2:32" x14ac:dyDescent="0.2">
      <c r="B462" s="14"/>
      <c r="C462" s="30">
        <f>$B$128*(1+D462)</f>
        <v>306.60000000000002</v>
      </c>
      <c r="D462" s="42">
        <v>0.05</v>
      </c>
      <c r="E462" s="43">
        <f t="shared" si="33"/>
        <v>23.975000000000001</v>
      </c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Z462" s="15"/>
      <c r="AA462" s="31"/>
      <c r="AB462" s="31"/>
      <c r="AC462" s="31"/>
      <c r="AD462" s="31"/>
      <c r="AE462" s="31"/>
      <c r="AF462" s="31"/>
    </row>
    <row r="463" spans="2:32" x14ac:dyDescent="0.2">
      <c r="B463" s="14"/>
      <c r="C463" s="30">
        <f>$B$128*(1+D463)</f>
        <v>321.20000000000005</v>
      </c>
      <c r="D463" s="42">
        <v>0.1</v>
      </c>
      <c r="E463" s="43">
        <f t="shared" si="33"/>
        <v>23.975000000000001</v>
      </c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Z463" s="15"/>
      <c r="AA463" s="31"/>
      <c r="AB463" s="31"/>
      <c r="AC463" s="31"/>
      <c r="AD463" s="31"/>
      <c r="AE463" s="31"/>
      <c r="AF463" s="31"/>
    </row>
    <row r="464" spans="2:32" x14ac:dyDescent="0.2">
      <c r="B464" s="14"/>
      <c r="C464" s="30">
        <f>$B$128*(1+D464)</f>
        <v>335.79999999999995</v>
      </c>
      <c r="D464" s="42">
        <v>0.15</v>
      </c>
      <c r="E464" s="43">
        <f t="shared" si="33"/>
        <v>23.975000000000001</v>
      </c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Z464" s="15"/>
      <c r="AA464" s="31"/>
      <c r="AB464" s="31"/>
      <c r="AC464" s="31"/>
      <c r="AD464" s="31"/>
      <c r="AE464" s="31"/>
      <c r="AF464" s="31"/>
    </row>
    <row r="465" spans="1:32" x14ac:dyDescent="0.2">
      <c r="B465" s="14"/>
      <c r="C465" s="30">
        <f>$B$128*(1+D465)</f>
        <v>350.4</v>
      </c>
      <c r="D465" s="42">
        <v>0.2</v>
      </c>
      <c r="E465" s="43">
        <f t="shared" si="33"/>
        <v>23.975000000000001</v>
      </c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Z465" s="15"/>
      <c r="AA465" s="31"/>
      <c r="AB465" s="31"/>
      <c r="AC465" s="31"/>
      <c r="AD465" s="31"/>
      <c r="AE465" s="31"/>
      <c r="AF465" s="31"/>
    </row>
    <row r="466" spans="1:32" x14ac:dyDescent="0.2">
      <c r="B466" s="14"/>
      <c r="C466" s="30">
        <f>$B$128*(1+D466)</f>
        <v>365</v>
      </c>
      <c r="D466" s="42">
        <v>0.25</v>
      </c>
      <c r="E466" s="43">
        <f t="shared" si="33"/>
        <v>23.975000000000001</v>
      </c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Z466" s="15"/>
      <c r="AA466" s="31"/>
      <c r="AB466" s="31"/>
      <c r="AC466" s="31"/>
      <c r="AD466" s="31"/>
      <c r="AE466" s="31"/>
      <c r="AF466" s="31"/>
    </row>
    <row r="467" spans="1:32" x14ac:dyDescent="0.2">
      <c r="B467" s="14"/>
      <c r="C467" s="30">
        <f>$B$128*(1+D467)</f>
        <v>379.6</v>
      </c>
      <c r="D467" s="42">
        <v>0.3</v>
      </c>
      <c r="E467" s="43">
        <f t="shared" si="33"/>
        <v>23.975000000000001</v>
      </c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Z467" s="15"/>
      <c r="AA467" s="31"/>
      <c r="AB467" s="31"/>
      <c r="AC467" s="31"/>
      <c r="AD467" s="31"/>
      <c r="AE467" s="31"/>
      <c r="AF467" s="31"/>
    </row>
    <row r="468" spans="1:32" x14ac:dyDescent="0.2">
      <c r="B468" s="14"/>
      <c r="C468" s="30">
        <f>$B$128*(1+D468)</f>
        <v>394.20000000000005</v>
      </c>
      <c r="D468" s="42">
        <v>0.35</v>
      </c>
      <c r="E468" s="43">
        <f t="shared" si="33"/>
        <v>23.975000000000001</v>
      </c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Z468" s="15"/>
      <c r="AA468" s="31"/>
      <c r="AB468" s="31"/>
      <c r="AC468" s="31"/>
      <c r="AD468" s="31"/>
      <c r="AE468" s="31"/>
      <c r="AF468" s="31"/>
    </row>
    <row r="469" spans="1:32" x14ac:dyDescent="0.2">
      <c r="B469" s="14"/>
      <c r="C469" s="14">
        <f>$B$128*(1+D469)</f>
        <v>408.79999999999995</v>
      </c>
      <c r="D469" s="42">
        <v>0.4</v>
      </c>
      <c r="E469" s="43">
        <f t="shared" si="33"/>
        <v>23.975000000000001</v>
      </c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Z469" s="15"/>
      <c r="AA469" s="31"/>
      <c r="AB469" s="31"/>
      <c r="AC469" s="31"/>
      <c r="AD469" s="31"/>
      <c r="AE469" s="31"/>
      <c r="AF469" s="31"/>
    </row>
    <row r="470" spans="1:32" x14ac:dyDescent="0.2">
      <c r="B470" s="14"/>
      <c r="C470" s="14">
        <f>$B$128*(1+D470)</f>
        <v>423.4</v>
      </c>
      <c r="D470" s="42">
        <v>0.45</v>
      </c>
      <c r="E470" s="43">
        <f t="shared" si="33"/>
        <v>23.975000000000001</v>
      </c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Z470" s="15"/>
      <c r="AA470" s="31"/>
      <c r="AB470" s="31"/>
      <c r="AC470" s="31"/>
      <c r="AD470" s="31"/>
      <c r="AE470" s="31"/>
      <c r="AF470" s="31"/>
    </row>
    <row r="471" spans="1:32" x14ac:dyDescent="0.2">
      <c r="B471" s="14"/>
      <c r="C471" s="54">
        <f>$B$128*(1+D471)</f>
        <v>438</v>
      </c>
      <c r="D471" s="42">
        <v>0.5</v>
      </c>
      <c r="E471" s="43">
        <f t="shared" si="33"/>
        <v>23.975000000000001</v>
      </c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Z471" s="15"/>
      <c r="AA471" s="31"/>
      <c r="AB471" s="31"/>
      <c r="AC471" s="31"/>
      <c r="AD471" s="31"/>
      <c r="AE471" s="31"/>
      <c r="AF471" s="31"/>
    </row>
    <row r="472" spans="1:32" x14ac:dyDescent="0.2"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Z472" s="14"/>
      <c r="AA472" s="14"/>
      <c r="AB472" s="14"/>
      <c r="AC472" s="14"/>
      <c r="AD472" s="14"/>
      <c r="AE472" s="14"/>
      <c r="AF472" s="14"/>
    </row>
    <row r="474" spans="1:32" x14ac:dyDescent="0.2">
      <c r="A474" s="39">
        <v>15</v>
      </c>
      <c r="B474" s="32" t="s">
        <v>567</v>
      </c>
      <c r="C474" s="33" t="s">
        <v>7</v>
      </c>
      <c r="D474" s="33"/>
      <c r="E474" s="34"/>
      <c r="F474" s="34"/>
      <c r="G474" s="34"/>
      <c r="H474" s="33"/>
      <c r="I474" s="34"/>
      <c r="J474" s="33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Z474" s="34"/>
      <c r="AA474" s="34"/>
      <c r="AB474" s="34"/>
      <c r="AC474" s="34"/>
      <c r="AD474" s="34"/>
      <c r="AE474" s="34"/>
      <c r="AF474" s="34"/>
    </row>
    <row r="475" spans="1:32" ht="30" x14ac:dyDescent="0.2">
      <c r="B475" s="38"/>
      <c r="C475" s="38" t="s">
        <v>2</v>
      </c>
      <c r="D475" s="38" t="s">
        <v>1</v>
      </c>
      <c r="E475" s="38" t="s">
        <v>538</v>
      </c>
      <c r="F475" s="84" t="s">
        <v>612</v>
      </c>
      <c r="G475" s="84"/>
      <c r="H475" s="38" t="s">
        <v>518</v>
      </c>
      <c r="I475" s="38" t="s">
        <v>546</v>
      </c>
      <c r="J475" s="38" t="s">
        <v>539</v>
      </c>
      <c r="K475" s="38" t="s">
        <v>557</v>
      </c>
      <c r="L475" s="38" t="s">
        <v>561</v>
      </c>
      <c r="M475" s="38" t="s">
        <v>549</v>
      </c>
      <c r="N475" s="38" t="s">
        <v>547</v>
      </c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Z475" s="56" t="s">
        <v>597</v>
      </c>
      <c r="AA475" s="59">
        <v>90000</v>
      </c>
      <c r="AB475" s="14"/>
      <c r="AC475" s="14"/>
      <c r="AD475" s="14"/>
      <c r="AE475" s="14"/>
      <c r="AF475" s="14"/>
    </row>
    <row r="476" spans="1:32" x14ac:dyDescent="0.2">
      <c r="B476" s="14" t="s">
        <v>511</v>
      </c>
      <c r="C476" s="25">
        <v>1.6958133396347299</v>
      </c>
      <c r="D476" s="25">
        <v>250</v>
      </c>
      <c r="E476" s="54">
        <f>SUMIFS('Raw data'!H:H,'Raw data'!I:I,'PL &amp; CF'!$C$474,'Raw data'!E:E,'PL &amp; CF'!$C476,'Raw data'!D:D,'PL &amp; CF'!$D476)</f>
        <v>74.724999999999994</v>
      </c>
      <c r="F476" s="65">
        <f>AE476/D476</f>
        <v>1.1679999999999999</v>
      </c>
      <c r="G476" s="65" t="str">
        <f>IF(AND($C$474="call",F476&gt;1),"INM","OTM")</f>
        <v>INM</v>
      </c>
      <c r="H476" s="83">
        <f>SUMIFS('Raw data'!U:U,'Raw data'!D:D,'PL &amp; CF'!$D476,'Raw data'!E:E,'PL &amp; CF'!$C476,'Raw data'!I:I,'PL &amp; CF'!$C$474)</f>
        <v>0.76259704116298599</v>
      </c>
      <c r="I476" s="28">
        <f>AB484/(E476*D13)</f>
        <v>12.044161927065909</v>
      </c>
      <c r="J476" s="30">
        <f>H476*I476*$D$13</f>
        <v>918.48422488683491</v>
      </c>
      <c r="K476" s="30">
        <f>J476*AE476</f>
        <v>268197.39366695582</v>
      </c>
      <c r="L476" s="30">
        <f>K476*H476</f>
        <v>204526.53885804507</v>
      </c>
      <c r="M476" s="17">
        <f>AE477</f>
        <v>310</v>
      </c>
      <c r="N476" s="30">
        <f>MAX(M476-D476,0)*I476*D13</f>
        <v>72264.971562395454</v>
      </c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Z476" s="14" t="s">
        <v>547</v>
      </c>
      <c r="AA476" s="30">
        <f>N478</f>
        <v>264.97156239545438</v>
      </c>
      <c r="AB476" s="30"/>
      <c r="AC476" s="30"/>
      <c r="AD476" s="14" t="s">
        <v>604</v>
      </c>
      <c r="AE476" s="26">
        <f>$D$4</f>
        <v>292</v>
      </c>
      <c r="AF476" s="30"/>
    </row>
    <row r="477" spans="1:32" x14ac:dyDescent="0.2">
      <c r="B477" s="14" t="s">
        <v>512</v>
      </c>
      <c r="C477" s="25">
        <v>1.35084416305146</v>
      </c>
      <c r="D477" s="25">
        <v>250</v>
      </c>
      <c r="E477" s="54">
        <f>SUMIFS('Raw data'!H:H,'Raw data'!I:I,'PL &amp; CF'!$C$474,'Raw data'!E:E,'PL &amp; CF'!$C477,'Raw data'!D:D,'PL &amp; CF'!$D477)</f>
        <v>69</v>
      </c>
      <c r="F477" s="65">
        <f>AE477/D477</f>
        <v>1.24</v>
      </c>
      <c r="G477" s="65" t="str">
        <f>IF(AND($C$474="call",F477&gt;1),"INM","OTM")</f>
        <v>INM</v>
      </c>
      <c r="H477" s="83">
        <f>SUMIFS('Raw data'!U:U,'Raw data'!D:D,'PL &amp; CF'!$D477,'Raw data'!E:E,'PL &amp; CF'!$C477,'Raw data'!I:I,'PL &amp; CF'!$C$474)</f>
        <v>0.76710696102021403</v>
      </c>
      <c r="I477" s="25">
        <v>12</v>
      </c>
      <c r="J477" s="30">
        <f>-H477*I477*$D$13</f>
        <v>-920.52835322425676</v>
      </c>
      <c r="K477" s="30">
        <f>J477*AE476</f>
        <v>-268794.27914148296</v>
      </c>
      <c r="L477" s="30">
        <f>K477*H477</f>
        <v>-206193.96261184209</v>
      </c>
      <c r="M477" s="17">
        <f>M476</f>
        <v>310</v>
      </c>
      <c r="N477" s="30">
        <f>-MAX(M477-D477,0)*I477*D13</f>
        <v>-72000</v>
      </c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Z477" s="14" t="s">
        <v>532</v>
      </c>
      <c r="AA477" s="30">
        <f>-E476*I476*$D$13</f>
        <v>-90000</v>
      </c>
      <c r="AB477" s="30"/>
      <c r="AC477" s="30"/>
      <c r="AD477" s="30" t="s">
        <v>549</v>
      </c>
      <c r="AE477" s="30">
        <f>$D$8</f>
        <v>310</v>
      </c>
      <c r="AF477" s="30"/>
    </row>
    <row r="478" spans="1:32" x14ac:dyDescent="0.2">
      <c r="B478" s="14"/>
      <c r="C478" s="14"/>
      <c r="D478" s="26"/>
      <c r="E478" s="14"/>
      <c r="F478" s="14"/>
      <c r="G478" s="14"/>
      <c r="H478" s="14"/>
      <c r="I478" s="14"/>
      <c r="J478" s="31">
        <f>SUM(J476:J477)</f>
        <v>-2.0441283374218528</v>
      </c>
      <c r="K478" s="31">
        <f>SUM(K476:K477)</f>
        <v>-596.88547452713829</v>
      </c>
      <c r="L478" s="31">
        <f>SUM(L476:L477)</f>
        <v>-1667.4237537970184</v>
      </c>
      <c r="M478" s="35"/>
      <c r="N478" s="31">
        <f>SUM(N476:N477)</f>
        <v>264.97156239545438</v>
      </c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Z478" s="14" t="s">
        <v>540</v>
      </c>
      <c r="AA478" s="26">
        <f>E477*I477*D13</f>
        <v>82800</v>
      </c>
      <c r="AB478" s="30"/>
      <c r="AC478" s="30"/>
      <c r="AD478" s="57" t="s">
        <v>605</v>
      </c>
      <c r="AE478" s="58">
        <f>AE477/AE476-1</f>
        <v>6.164383561643838E-2</v>
      </c>
      <c r="AF478" s="66" t="str">
        <f>IF(AE478&gt;0,"bullish","bearish")</f>
        <v>bullish</v>
      </c>
    </row>
    <row r="479" spans="1:32" x14ac:dyDescent="0.2">
      <c r="B479" s="14"/>
      <c r="C479" s="26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Z479" s="15" t="s">
        <v>548</v>
      </c>
      <c r="AA479" s="31">
        <f>SUM(AA476:AA478)</f>
        <v>-6935.0284376045456</v>
      </c>
      <c r="AB479" s="26"/>
      <c r="AC479" s="26"/>
      <c r="AD479" s="26"/>
      <c r="AE479" s="26"/>
      <c r="AF479" s="26"/>
    </row>
    <row r="480" spans="1:32" x14ac:dyDescent="0.2"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Z480" s="57" t="s">
        <v>593</v>
      </c>
      <c r="AA480" s="58">
        <f>AA479/AA475</f>
        <v>-7.705587152893939E-2</v>
      </c>
      <c r="AB480" s="14"/>
      <c r="AC480" s="14"/>
      <c r="AD480" s="14"/>
      <c r="AE480" s="14"/>
      <c r="AF480" s="14"/>
    </row>
    <row r="481" spans="2:32" x14ac:dyDescent="0.2"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Z481" s="14"/>
      <c r="AA481" s="14"/>
      <c r="AB481" s="14"/>
      <c r="AC481" s="14"/>
      <c r="AD481" s="14"/>
      <c r="AE481" s="14"/>
      <c r="AF481" s="14"/>
    </row>
    <row r="482" spans="2:32" x14ac:dyDescent="0.2">
      <c r="B482" s="14" t="s">
        <v>571</v>
      </c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Z482" s="14"/>
      <c r="AA482" s="14"/>
      <c r="AB482" s="14"/>
      <c r="AC482" s="14"/>
      <c r="AD482" s="14"/>
      <c r="AE482" s="14"/>
      <c r="AF482" s="14"/>
    </row>
    <row r="483" spans="2:32" x14ac:dyDescent="0.2">
      <c r="B483" s="41" t="s">
        <v>1</v>
      </c>
      <c r="C483" s="30">
        <f>D476</f>
        <v>250</v>
      </c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Z483" s="15" t="s">
        <v>599</v>
      </c>
      <c r="AA483" s="60">
        <f>SUM(AA484:AA486)</f>
        <v>1</v>
      </c>
      <c r="AB483" s="30"/>
      <c r="AC483" s="14"/>
      <c r="AD483" s="14"/>
      <c r="AE483" s="14"/>
      <c r="AF483" s="14"/>
    </row>
    <row r="484" spans="2:32" x14ac:dyDescent="0.2">
      <c r="B484" s="41" t="s">
        <v>569</v>
      </c>
      <c r="C484" s="30">
        <f>C480-D478+E478</f>
        <v>0</v>
      </c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Z484" s="41" t="s">
        <v>618</v>
      </c>
      <c r="AA484" s="24">
        <v>1</v>
      </c>
      <c r="AB484" s="30">
        <f>AA484*AA475</f>
        <v>90000</v>
      </c>
      <c r="AC484" s="61"/>
      <c r="AD484" s="61"/>
      <c r="AE484" s="14"/>
      <c r="AF484" s="14"/>
    </row>
    <row r="485" spans="2:32" x14ac:dyDescent="0.2">
      <c r="B485" s="41" t="s">
        <v>574</v>
      </c>
      <c r="C485" s="30">
        <f>C480+E478</f>
        <v>0</v>
      </c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Z485" s="41" t="s">
        <v>619</v>
      </c>
      <c r="AA485" s="24">
        <v>0</v>
      </c>
      <c r="AB485" s="30">
        <f>AA485*AA475</f>
        <v>0</v>
      </c>
      <c r="AC485" s="14"/>
      <c r="AD485" s="14"/>
      <c r="AE485" s="14"/>
      <c r="AF485" s="14"/>
    </row>
    <row r="486" spans="2:32" x14ac:dyDescent="0.2">
      <c r="B486" s="41" t="s">
        <v>570</v>
      </c>
      <c r="C486" s="30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Z486" s="14"/>
      <c r="AA486" s="14"/>
      <c r="AB486" s="14"/>
      <c r="AC486" s="14"/>
      <c r="AD486" s="14"/>
      <c r="AE486" s="14"/>
      <c r="AF486" s="14"/>
    </row>
    <row r="487" spans="2:32" x14ac:dyDescent="0.2">
      <c r="B487" s="41" t="s">
        <v>575</v>
      </c>
      <c r="C487" s="30">
        <f>-E478</f>
        <v>0</v>
      </c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Z487" s="14"/>
      <c r="AA487" s="14"/>
      <c r="AB487" s="14"/>
      <c r="AC487" s="14"/>
      <c r="AD487" s="14"/>
      <c r="AE487" s="14"/>
      <c r="AF487" s="14"/>
    </row>
    <row r="488" spans="2:32" x14ac:dyDescent="0.2"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Z488" s="14"/>
      <c r="AA488" s="14"/>
      <c r="AB488" s="14"/>
      <c r="AC488" s="14"/>
      <c r="AD488" s="14"/>
      <c r="AE488" s="14"/>
      <c r="AF488" s="14"/>
    </row>
    <row r="489" spans="2:32" x14ac:dyDescent="0.2">
      <c r="B489" s="14"/>
      <c r="C489" s="46" t="s">
        <v>549</v>
      </c>
      <c r="D489" s="44" t="s">
        <v>576</v>
      </c>
      <c r="E489" s="45" t="s">
        <v>577</v>
      </c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Z489" s="14"/>
      <c r="AA489" s="14"/>
      <c r="AB489" s="14"/>
      <c r="AC489" s="14"/>
      <c r="AD489" s="14"/>
      <c r="AE489" s="14"/>
      <c r="AF489" s="14"/>
    </row>
    <row r="490" spans="2:32" x14ac:dyDescent="0.2">
      <c r="B490" s="14"/>
      <c r="C490" s="30">
        <f>$B$128*(1+D490)</f>
        <v>146</v>
      </c>
      <c r="D490" s="42">
        <v>-0.5</v>
      </c>
      <c r="E490" s="43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Z490" s="14"/>
      <c r="AA490" s="14"/>
      <c r="AB490" s="14"/>
      <c r="AC490" s="14"/>
      <c r="AD490" s="14"/>
      <c r="AE490" s="14"/>
      <c r="AF490" s="14"/>
    </row>
    <row r="491" spans="2:32" x14ac:dyDescent="0.2">
      <c r="B491" s="14"/>
      <c r="C491" s="30">
        <f>$B$128*(1+D491)</f>
        <v>160.60000000000002</v>
      </c>
      <c r="D491" s="42">
        <v>-0.45</v>
      </c>
      <c r="E491" s="43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Z491" s="14"/>
      <c r="AA491" s="14"/>
      <c r="AB491" s="14"/>
      <c r="AC491" s="14"/>
      <c r="AD491" s="14"/>
      <c r="AE491" s="14"/>
      <c r="AF491" s="14"/>
    </row>
    <row r="492" spans="2:32" x14ac:dyDescent="0.2">
      <c r="B492" s="14"/>
      <c r="C492" s="30">
        <f>$B$128*(1+D492)</f>
        <v>175.2</v>
      </c>
      <c r="D492" s="42">
        <v>-0.4</v>
      </c>
      <c r="E492" s="43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Z492" s="14"/>
      <c r="AA492" s="14"/>
      <c r="AB492" s="14"/>
      <c r="AC492" s="14"/>
      <c r="AD492" s="14"/>
      <c r="AE492" s="14"/>
      <c r="AF492" s="14"/>
    </row>
    <row r="493" spans="2:32" x14ac:dyDescent="0.2">
      <c r="B493" s="14"/>
      <c r="C493" s="30">
        <f>$B$128*(1+D493)</f>
        <v>189.8</v>
      </c>
      <c r="D493" s="42">
        <v>-0.35</v>
      </c>
      <c r="E493" s="43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Z493" s="14"/>
      <c r="AA493" s="14"/>
      <c r="AB493" s="14"/>
      <c r="AC493" s="14"/>
      <c r="AD493" s="14"/>
      <c r="AE493" s="14"/>
      <c r="AF493" s="14"/>
    </row>
    <row r="494" spans="2:32" x14ac:dyDescent="0.2">
      <c r="B494" s="14"/>
      <c r="C494" s="30">
        <f>$B$128*(1+D494)</f>
        <v>204.39999999999998</v>
      </c>
      <c r="D494" s="42">
        <v>-0.3</v>
      </c>
      <c r="E494" s="43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Z494" s="14"/>
      <c r="AA494" s="14"/>
      <c r="AB494" s="14"/>
      <c r="AC494" s="14"/>
      <c r="AD494" s="14"/>
      <c r="AE494" s="14"/>
      <c r="AF494" s="14"/>
    </row>
    <row r="495" spans="2:32" x14ac:dyDescent="0.2">
      <c r="B495" s="14"/>
      <c r="C495" s="30">
        <f>$B$128*(1+D495)</f>
        <v>219</v>
      </c>
      <c r="D495" s="42">
        <v>-0.25</v>
      </c>
      <c r="E495" s="43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Z495" s="14"/>
      <c r="AA495" s="14"/>
      <c r="AB495" s="14"/>
      <c r="AC495" s="14"/>
      <c r="AD495" s="14"/>
      <c r="AE495" s="14"/>
      <c r="AF495" s="14"/>
    </row>
    <row r="496" spans="2:32" x14ac:dyDescent="0.2">
      <c r="B496" s="14"/>
      <c r="C496" s="30">
        <f>$B$128*(1+D496)</f>
        <v>233.60000000000002</v>
      </c>
      <c r="D496" s="42">
        <v>-0.2</v>
      </c>
      <c r="E496" s="43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Z496" s="14"/>
      <c r="AA496" s="14"/>
      <c r="AB496" s="14"/>
      <c r="AC496" s="14"/>
      <c r="AD496" s="14"/>
      <c r="AE496" s="14"/>
      <c r="AF496" s="14"/>
    </row>
    <row r="497" spans="2:32" x14ac:dyDescent="0.2">
      <c r="B497" s="14"/>
      <c r="C497" s="30">
        <f>$B$128*(1+D497)</f>
        <v>248.2</v>
      </c>
      <c r="D497" s="42">
        <v>-0.15</v>
      </c>
      <c r="E497" s="43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Z497" s="14"/>
      <c r="AA497" s="14"/>
      <c r="AB497" s="14"/>
      <c r="AC497" s="14"/>
      <c r="AD497" s="14"/>
      <c r="AE497" s="14"/>
      <c r="AF497" s="14"/>
    </row>
    <row r="498" spans="2:32" x14ac:dyDescent="0.2">
      <c r="B498" s="14"/>
      <c r="C498" s="30">
        <f>$B$128*(1+D498)</f>
        <v>262.8</v>
      </c>
      <c r="D498" s="42">
        <v>-0.1</v>
      </c>
      <c r="E498" s="43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Z498" s="14"/>
      <c r="AA498" s="14"/>
      <c r="AB498" s="14"/>
      <c r="AC498" s="14"/>
      <c r="AD498" s="14"/>
      <c r="AE498" s="14"/>
      <c r="AF498" s="14"/>
    </row>
    <row r="499" spans="2:32" x14ac:dyDescent="0.2">
      <c r="B499" s="14"/>
      <c r="C499" s="30">
        <f>$B$128*(1+D499)</f>
        <v>277.39999999999998</v>
      </c>
      <c r="D499" s="42">
        <v>-0.05</v>
      </c>
      <c r="E499" s="43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Z499" s="14"/>
      <c r="AA499" s="14"/>
      <c r="AB499" s="14"/>
      <c r="AC499" s="14"/>
      <c r="AD499" s="14"/>
      <c r="AE499" s="14"/>
      <c r="AF499" s="14"/>
    </row>
    <row r="500" spans="2:32" x14ac:dyDescent="0.2">
      <c r="B500" s="14"/>
      <c r="C500" s="47">
        <f>$D$4</f>
        <v>292</v>
      </c>
      <c r="D500" s="48">
        <v>0</v>
      </c>
      <c r="E500" s="43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Z500" s="14"/>
      <c r="AA500" s="14"/>
      <c r="AB500" s="14"/>
      <c r="AC500" s="14"/>
      <c r="AD500" s="14"/>
      <c r="AE500" s="14"/>
      <c r="AF500" s="14"/>
    </row>
    <row r="501" spans="2:32" x14ac:dyDescent="0.2">
      <c r="B501" s="14"/>
      <c r="C501" s="30">
        <f>$B$128*(1+D501)</f>
        <v>306.60000000000002</v>
      </c>
      <c r="D501" s="42">
        <v>0.05</v>
      </c>
      <c r="E501" s="43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Z501" s="14"/>
      <c r="AA501" s="14"/>
      <c r="AB501" s="14"/>
      <c r="AC501" s="14"/>
      <c r="AD501" s="14"/>
      <c r="AE501" s="14"/>
      <c r="AF501" s="14"/>
    </row>
    <row r="502" spans="2:32" x14ac:dyDescent="0.2">
      <c r="B502" s="14"/>
      <c r="C502" s="30">
        <f>$B$128*(1+D502)</f>
        <v>321.20000000000005</v>
      </c>
      <c r="D502" s="42">
        <v>0.1</v>
      </c>
      <c r="E502" s="43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Z502" s="14"/>
      <c r="AA502" s="14"/>
      <c r="AB502" s="14"/>
      <c r="AC502" s="14"/>
      <c r="AD502" s="14"/>
      <c r="AE502" s="14"/>
      <c r="AF502" s="14"/>
    </row>
    <row r="503" spans="2:32" x14ac:dyDescent="0.2">
      <c r="B503" s="14"/>
      <c r="C503" s="30">
        <f>$B$128*(1+D503)</f>
        <v>335.79999999999995</v>
      </c>
      <c r="D503" s="42">
        <v>0.15</v>
      </c>
      <c r="E503" s="43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Z503" s="14"/>
      <c r="AA503" s="14"/>
      <c r="AB503" s="14"/>
      <c r="AC503" s="14"/>
      <c r="AD503" s="14"/>
      <c r="AE503" s="14"/>
      <c r="AF503" s="14"/>
    </row>
    <row r="504" spans="2:32" x14ac:dyDescent="0.2">
      <c r="B504" s="14"/>
      <c r="C504" s="30">
        <f>$B$128*(1+D504)</f>
        <v>350.4</v>
      </c>
      <c r="D504" s="42">
        <v>0.2</v>
      </c>
      <c r="E504" s="43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Z504" s="14"/>
      <c r="AA504" s="14"/>
      <c r="AB504" s="14"/>
      <c r="AC504" s="14"/>
      <c r="AD504" s="14"/>
      <c r="AE504" s="14"/>
      <c r="AF504" s="14"/>
    </row>
    <row r="505" spans="2:32" x14ac:dyDescent="0.2">
      <c r="B505" s="14"/>
      <c r="C505" s="30">
        <f>$B$128*(1+D505)</f>
        <v>365</v>
      </c>
      <c r="D505" s="42">
        <v>0.25</v>
      </c>
      <c r="E505" s="43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Z505" s="14"/>
      <c r="AA505" s="14"/>
      <c r="AB505" s="14"/>
      <c r="AC505" s="14"/>
      <c r="AD505" s="14"/>
      <c r="AE505" s="14"/>
      <c r="AF505" s="14"/>
    </row>
    <row r="506" spans="2:32" x14ac:dyDescent="0.2">
      <c r="B506" s="14"/>
      <c r="C506" s="30">
        <f>$B$128*(1+D506)</f>
        <v>379.6</v>
      </c>
      <c r="D506" s="42">
        <v>0.3</v>
      </c>
      <c r="E506" s="43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Z506" s="14"/>
      <c r="AA506" s="14"/>
      <c r="AB506" s="14"/>
      <c r="AC506" s="14"/>
      <c r="AD506" s="14"/>
      <c r="AE506" s="14"/>
      <c r="AF506" s="14"/>
    </row>
    <row r="507" spans="2:32" x14ac:dyDescent="0.2">
      <c r="B507" s="14"/>
      <c r="C507" s="30">
        <f>$B$128*(1+D507)</f>
        <v>394.20000000000005</v>
      </c>
      <c r="D507" s="42">
        <v>0.35</v>
      </c>
      <c r="E507" s="43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Z507" s="14"/>
      <c r="AA507" s="14"/>
      <c r="AB507" s="14"/>
      <c r="AC507" s="14"/>
      <c r="AD507" s="14"/>
      <c r="AE507" s="14"/>
      <c r="AF507" s="14"/>
    </row>
    <row r="508" spans="2:32" x14ac:dyDescent="0.2">
      <c r="B508" s="14"/>
      <c r="C508" s="14">
        <f>$B$128*(1+D508)</f>
        <v>408.79999999999995</v>
      </c>
      <c r="D508" s="42">
        <v>0.4</v>
      </c>
      <c r="E508" s="43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Z508" s="14"/>
      <c r="AA508" s="14"/>
      <c r="AB508" s="14"/>
      <c r="AC508" s="14"/>
      <c r="AD508" s="14"/>
      <c r="AE508" s="14"/>
      <c r="AF508" s="14"/>
    </row>
    <row r="509" spans="2:32" x14ac:dyDescent="0.2">
      <c r="B509" s="14"/>
      <c r="C509" s="14">
        <f>$B$128*(1+D509)</f>
        <v>423.4</v>
      </c>
      <c r="D509" s="42">
        <v>0.45</v>
      </c>
      <c r="E509" s="43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Z509" s="14"/>
      <c r="AA509" s="14"/>
      <c r="AB509" s="14"/>
      <c r="AC509" s="14"/>
      <c r="AD509" s="14"/>
      <c r="AE509" s="14"/>
      <c r="AF509" s="14"/>
    </row>
    <row r="510" spans="2:32" x14ac:dyDescent="0.2">
      <c r="B510" s="14"/>
      <c r="C510" s="54">
        <f>$B$128*(1+D510)</f>
        <v>438</v>
      </c>
      <c r="D510" s="42">
        <v>0.5</v>
      </c>
      <c r="E510" s="43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Z510" s="14"/>
      <c r="AA510" s="14"/>
      <c r="AB510" s="14"/>
      <c r="AC510" s="14"/>
      <c r="AD510" s="14"/>
      <c r="AE510" s="14"/>
      <c r="AF510" s="14"/>
    </row>
    <row r="511" spans="2:32" x14ac:dyDescent="0.2"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Z511" s="14"/>
      <c r="AA511" s="14"/>
      <c r="AB511" s="14"/>
      <c r="AC511" s="14"/>
      <c r="AD511" s="14"/>
      <c r="AE511" s="14"/>
      <c r="AF511" s="14"/>
    </row>
    <row r="513" spans="1:32" ht="16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</row>
    <row r="514" spans="1:32" ht="16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</row>
    <row r="515" spans="1:32" ht="16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</row>
    <row r="516" spans="1:32" ht="16" x14ac:dyDescent="0.2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</row>
    <row r="517" spans="1:32" ht="16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</row>
    <row r="518" spans="1:32" ht="16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</row>
  </sheetData>
  <mergeCells count="18">
    <mergeCell ref="P95:T95"/>
    <mergeCell ref="Z95:AA95"/>
    <mergeCell ref="AD95:AE95"/>
    <mergeCell ref="F435:G435"/>
    <mergeCell ref="F475:G475"/>
    <mergeCell ref="F63:G63"/>
    <mergeCell ref="F49:G49"/>
    <mergeCell ref="F35:G35"/>
    <mergeCell ref="F316:G316"/>
    <mergeCell ref="F356:G356"/>
    <mergeCell ref="F396:G396"/>
    <mergeCell ref="F143:G143"/>
    <mergeCell ref="F186:G186"/>
    <mergeCell ref="F229:G229"/>
    <mergeCell ref="F272:G272"/>
    <mergeCell ref="F96:G96"/>
    <mergeCell ref="F77:G77"/>
    <mergeCell ref="C112:L112"/>
  </mergeCells>
  <phoneticPr fontId="6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90B9CD43-F577-4A48-B408-573757CFD803}">
          <x14:formula1>
            <xm:f>Parameters!$B$2:$B$3</xm:f>
          </x14:formula1>
          <xm:sqref>K3</xm:sqref>
        </x14:dataValidation>
        <x14:dataValidation type="list" allowBlank="1" showInputMessage="1" showErrorMessage="1" xr:uid="{A3853FBC-4E98-44F7-A36E-CF8E3EBBF013}">
          <x14:formula1>
            <xm:f>Parameters!$G$2:$G$11</xm:f>
          </x14:formula1>
          <xm:sqref>G6:G7 G9:G10 G12:G13 G16:G18</xm:sqref>
        </x14:dataValidation>
        <x14:dataValidation type="list" allowBlank="1" showInputMessage="1" showErrorMessage="1" xr:uid="{802EE357-B088-4294-935F-59CAEBE8B8B7}">
          <x14:formula1>
            <xm:f>Parameters!$G$2:$G$13</xm:f>
          </x14:formula1>
          <xm:sqref>K5 G8 G11 G14:G15 G19:G20 G5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03BC3-8B13-2A44-89BA-B99902500DE1}">
  <sheetPr filterMode="1"/>
  <dimension ref="A1:AA945"/>
  <sheetViews>
    <sheetView workbookViewId="0">
      <selection activeCell="A184" sqref="A184"/>
    </sheetView>
  </sheetViews>
  <sheetFormatPr baseColWidth="10" defaultColWidth="11" defaultRowHeight="16" x14ac:dyDescent="0.2"/>
  <cols>
    <col min="5" max="5" width="11" style="4"/>
    <col min="19" max="20" width="13" bestFit="1" customWidth="1"/>
  </cols>
  <sheetData>
    <row r="1" spans="1:27" x14ac:dyDescent="0.2">
      <c r="A1" t="s">
        <v>9</v>
      </c>
      <c r="B1" t="s">
        <v>10</v>
      </c>
      <c r="C1" t="s">
        <v>0</v>
      </c>
      <c r="D1" t="s">
        <v>1</v>
      </c>
      <c r="E1" s="4" t="s">
        <v>2</v>
      </c>
      <c r="F1" t="s">
        <v>3</v>
      </c>
      <c r="G1" t="s">
        <v>4</v>
      </c>
      <c r="H1" s="5" t="s">
        <v>5</v>
      </c>
      <c r="I1" t="s">
        <v>6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s="4" t="s">
        <v>16</v>
      </c>
      <c r="P1" s="4" t="s">
        <v>17</v>
      </c>
      <c r="Q1" s="4" t="s">
        <v>18</v>
      </c>
      <c r="R1" s="4" t="s">
        <v>19</v>
      </c>
      <c r="S1" s="4" t="s">
        <v>20</v>
      </c>
      <c r="T1" s="4" t="s">
        <v>21</v>
      </c>
      <c r="U1" s="4" t="s">
        <v>22</v>
      </c>
      <c r="V1" s="4" t="s">
        <v>23</v>
      </c>
      <c r="W1" s="4" t="s">
        <v>24</v>
      </c>
      <c r="X1" s="4" t="s">
        <v>25</v>
      </c>
      <c r="Y1" s="4" t="s">
        <v>26</v>
      </c>
      <c r="Z1" t="s">
        <v>27</v>
      </c>
      <c r="AA1" t="s">
        <v>28</v>
      </c>
    </row>
    <row r="2" spans="1:27" hidden="1" x14ac:dyDescent="0.2">
      <c r="A2" t="s">
        <v>29</v>
      </c>
      <c r="B2" s="1">
        <v>46185</v>
      </c>
      <c r="C2">
        <v>292.05999755859301</v>
      </c>
      <c r="D2">
        <v>230</v>
      </c>
      <c r="E2" s="4">
        <v>8.5957200196307704E-2</v>
      </c>
      <c r="F2">
        <v>0.03</v>
      </c>
      <c r="G2">
        <v>0</v>
      </c>
      <c r="H2" s="5">
        <v>62.674999999999997</v>
      </c>
      <c r="I2" t="s">
        <v>7</v>
      </c>
      <c r="J2">
        <v>60.9</v>
      </c>
      <c r="K2">
        <v>64.45</v>
      </c>
      <c r="L2">
        <v>60.5</v>
      </c>
      <c r="M2">
        <v>1</v>
      </c>
      <c r="N2">
        <v>3</v>
      </c>
      <c r="O2" s="4">
        <v>0.62866582275390603</v>
      </c>
      <c r="P2" s="4">
        <v>1.26982607634171</v>
      </c>
      <c r="Q2" s="4">
        <v>0.30260702249088001</v>
      </c>
      <c r="R2" s="4">
        <v>62.674999999999997</v>
      </c>
      <c r="S2" s="4">
        <v>2.76594955306803</v>
      </c>
      <c r="T2" s="4">
        <v>2.6772298391146299</v>
      </c>
      <c r="U2" s="4">
        <v>0.99716213429002698</v>
      </c>
      <c r="V2" s="4">
        <v>3.3584423546309099E-4</v>
      </c>
      <c r="W2" s="4">
        <v>0.74514933175340003</v>
      </c>
      <c r="X2" s="4">
        <v>-8.1683112505088609</v>
      </c>
      <c r="Y2" s="4">
        <v>19.646048504308599</v>
      </c>
      <c r="Z2" t="b">
        <v>0</v>
      </c>
      <c r="AA2" t="b">
        <v>1</v>
      </c>
    </row>
    <row r="3" spans="1:27" hidden="1" x14ac:dyDescent="0.2">
      <c r="A3" t="s">
        <v>29</v>
      </c>
      <c r="B3" s="1">
        <v>46185</v>
      </c>
      <c r="C3">
        <v>292.05999755859301</v>
      </c>
      <c r="D3">
        <v>255</v>
      </c>
      <c r="E3" s="4">
        <v>8.5957200196307704E-2</v>
      </c>
      <c r="F3">
        <v>0.03</v>
      </c>
      <c r="G3">
        <v>0</v>
      </c>
      <c r="H3" s="5">
        <v>37.75</v>
      </c>
      <c r="I3" t="s">
        <v>7</v>
      </c>
      <c r="J3">
        <v>36.299999999999997</v>
      </c>
      <c r="K3">
        <v>39.200000000000003</v>
      </c>
      <c r="L3">
        <v>39.28</v>
      </c>
      <c r="M3">
        <v>2</v>
      </c>
      <c r="N3">
        <v>14</v>
      </c>
      <c r="O3" s="4">
        <v>0.40137317382812499</v>
      </c>
      <c r="P3" s="4">
        <v>1.1453333237591901</v>
      </c>
      <c r="Q3" s="4">
        <v>0.19077246728968</v>
      </c>
      <c r="R3" s="4">
        <v>37.749999999999901</v>
      </c>
      <c r="S3" s="4">
        <v>2.5001738906241</v>
      </c>
      <c r="T3" s="4">
        <v>2.4442423441953101</v>
      </c>
      <c r="U3" s="4">
        <v>0.993793382018892</v>
      </c>
      <c r="V3" s="4">
        <v>1.07256124277964E-3</v>
      </c>
      <c r="W3" s="4">
        <v>1.50025199099725</v>
      </c>
      <c r="X3" s="4">
        <v>-9.2397401883993293</v>
      </c>
      <c r="Y3" s="4">
        <v>21.703960339890301</v>
      </c>
      <c r="Z3" t="b">
        <v>0</v>
      </c>
      <c r="AA3" t="b">
        <v>0</v>
      </c>
    </row>
    <row r="4" spans="1:27" hidden="1" x14ac:dyDescent="0.2">
      <c r="A4" t="s">
        <v>29</v>
      </c>
      <c r="B4" s="1">
        <v>46255</v>
      </c>
      <c r="C4">
        <v>292.05999755859301</v>
      </c>
      <c r="D4">
        <v>205</v>
      </c>
      <c r="E4" s="4">
        <v>0.27760672274276199</v>
      </c>
      <c r="F4">
        <v>0.03</v>
      </c>
      <c r="G4">
        <v>0</v>
      </c>
      <c r="H4" s="5">
        <v>88.85</v>
      </c>
      <c r="I4" t="s">
        <v>7</v>
      </c>
      <c r="J4">
        <v>87.6</v>
      </c>
      <c r="K4">
        <v>90.1</v>
      </c>
      <c r="L4">
        <v>89.86</v>
      </c>
      <c r="M4">
        <v>2</v>
      </c>
      <c r="N4">
        <v>194</v>
      </c>
      <c r="O4" s="4">
        <v>0.514165014648437</v>
      </c>
      <c r="P4" s="4">
        <v>1.42468291491996</v>
      </c>
      <c r="Q4" s="4">
        <v>0.28286905953032299</v>
      </c>
      <c r="R4" s="4">
        <v>88.849999999998602</v>
      </c>
      <c r="S4" s="4">
        <v>2.5052729530657301</v>
      </c>
      <c r="T4" s="4">
        <v>2.3562337786749401</v>
      </c>
      <c r="U4" s="4">
        <v>0.99388215362721999</v>
      </c>
      <c r="V4" s="4">
        <v>3.9740764999420197E-4</v>
      </c>
      <c r="W4" s="4">
        <v>2.6619249266938598</v>
      </c>
      <c r="X4" s="4">
        <v>-7.3988888825324501</v>
      </c>
      <c r="Y4" s="4">
        <v>55.916439811352802</v>
      </c>
      <c r="Z4" t="b">
        <v>0</v>
      </c>
      <c r="AA4" t="b">
        <v>1</v>
      </c>
    </row>
    <row r="5" spans="1:27" hidden="1" x14ac:dyDescent="0.2">
      <c r="A5" t="s">
        <v>29</v>
      </c>
      <c r="B5" s="1">
        <v>46220</v>
      </c>
      <c r="C5">
        <v>292.05999755859301</v>
      </c>
      <c r="D5">
        <v>205</v>
      </c>
      <c r="E5" s="4">
        <v>0.18178195212440099</v>
      </c>
      <c r="F5">
        <v>0.03</v>
      </c>
      <c r="G5">
        <v>0</v>
      </c>
      <c r="H5" s="5">
        <v>88.3</v>
      </c>
      <c r="I5" t="s">
        <v>7</v>
      </c>
      <c r="J5">
        <v>87.15</v>
      </c>
      <c r="K5">
        <v>89.45</v>
      </c>
      <c r="L5">
        <v>90.15</v>
      </c>
      <c r="M5">
        <v>77</v>
      </c>
      <c r="N5">
        <v>3359</v>
      </c>
      <c r="O5" s="4">
        <v>0.51367673828124905</v>
      </c>
      <c r="P5" s="4">
        <v>1.42468291491996</v>
      </c>
      <c r="Q5" s="4">
        <v>0.36149587464070598</v>
      </c>
      <c r="R5" s="4">
        <v>88.3</v>
      </c>
      <c r="S5" s="4">
        <v>2.4089244343630001</v>
      </c>
      <c r="T5" s="4">
        <v>2.2547974337208898</v>
      </c>
      <c r="U5" s="4">
        <v>0.99200019483102397</v>
      </c>
      <c r="V5" s="4">
        <v>4.8693597399650999E-4</v>
      </c>
      <c r="W5" s="4">
        <v>2.7294184543165501</v>
      </c>
      <c r="X5" s="4">
        <v>-8.7566001700793006</v>
      </c>
      <c r="Y5" s="4">
        <v>36.615170572935099</v>
      </c>
      <c r="Z5" t="b">
        <v>0</v>
      </c>
      <c r="AA5" t="b">
        <v>1</v>
      </c>
    </row>
    <row r="6" spans="1:27" hidden="1" x14ac:dyDescent="0.2">
      <c r="A6" t="s">
        <v>29</v>
      </c>
      <c r="B6" s="1">
        <v>46191</v>
      </c>
      <c r="C6">
        <v>292.05999755859301</v>
      </c>
      <c r="D6">
        <v>250</v>
      </c>
      <c r="E6" s="4">
        <v>0.102384294092041</v>
      </c>
      <c r="F6">
        <v>0.03</v>
      </c>
      <c r="G6">
        <v>0</v>
      </c>
      <c r="H6" s="5">
        <v>42.95</v>
      </c>
      <c r="I6" t="s">
        <v>7</v>
      </c>
      <c r="J6">
        <v>42.45</v>
      </c>
      <c r="K6">
        <v>43.45</v>
      </c>
      <c r="L6">
        <v>42.47</v>
      </c>
      <c r="M6">
        <v>10</v>
      </c>
      <c r="N6">
        <v>16828</v>
      </c>
      <c r="O6" s="4">
        <v>0.362311064453125</v>
      </c>
      <c r="P6" s="4">
        <v>1.1682399902343701</v>
      </c>
      <c r="Q6" s="4">
        <v>0.23372339951136401</v>
      </c>
      <c r="R6" s="4">
        <v>42.95</v>
      </c>
      <c r="S6" s="4">
        <v>2.1577147167249202</v>
      </c>
      <c r="T6" s="4">
        <v>2.0829289647859199</v>
      </c>
      <c r="U6" s="4">
        <v>0.98452499048359998</v>
      </c>
      <c r="V6" s="4">
        <v>1.78090023843329E-3</v>
      </c>
      <c r="W6" s="4">
        <v>3.63512443037291</v>
      </c>
      <c r="X6" s="4">
        <v>-11.486851475598</v>
      </c>
      <c r="Y6" s="4">
        <v>25.042211997081299</v>
      </c>
      <c r="Z6" t="b">
        <v>0</v>
      </c>
      <c r="AA6" t="b">
        <v>0</v>
      </c>
    </row>
    <row r="7" spans="1:27" hidden="1" x14ac:dyDescent="0.2">
      <c r="A7" t="s">
        <v>29</v>
      </c>
      <c r="B7" s="1">
        <v>46178</v>
      </c>
      <c r="C7">
        <v>292.05999755859301</v>
      </c>
      <c r="D7">
        <v>265</v>
      </c>
      <c r="E7" s="4">
        <v>6.6792252470498303E-2</v>
      </c>
      <c r="F7">
        <v>0.03</v>
      </c>
      <c r="G7">
        <v>0</v>
      </c>
      <c r="H7" s="5">
        <v>27.674999999999901</v>
      </c>
      <c r="I7" t="s">
        <v>7</v>
      </c>
      <c r="J7">
        <v>26.95</v>
      </c>
      <c r="K7" s="2" t="s">
        <v>38</v>
      </c>
      <c r="L7">
        <v>27.76</v>
      </c>
      <c r="M7">
        <v>18</v>
      </c>
      <c r="N7">
        <v>118</v>
      </c>
      <c r="O7" s="4">
        <v>0.309577216796875</v>
      </c>
      <c r="P7" s="4">
        <v>1.10211319833431</v>
      </c>
      <c r="Q7" s="4">
        <v>0.18271671748552701</v>
      </c>
      <c r="R7" s="4">
        <v>27.674999999999901</v>
      </c>
      <c r="S7" s="4">
        <v>2.12504428019479</v>
      </c>
      <c r="T7" s="4">
        <v>2.0778226115591898</v>
      </c>
      <c r="U7" s="4">
        <v>0.98320854087799003</v>
      </c>
      <c r="V7" s="4">
        <v>3.0248252088159199E-3</v>
      </c>
      <c r="W7" s="4">
        <v>3.1488270851654701</v>
      </c>
      <c r="X7" s="4">
        <v>-12.0913882396927</v>
      </c>
      <c r="Y7" s="4">
        <v>17.3313127186298</v>
      </c>
      <c r="Z7" t="b">
        <v>0</v>
      </c>
      <c r="AA7" t="b">
        <v>0</v>
      </c>
    </row>
    <row r="8" spans="1:27" hidden="1" x14ac:dyDescent="0.2">
      <c r="A8" t="s">
        <v>29</v>
      </c>
      <c r="B8" s="1">
        <v>46255</v>
      </c>
      <c r="C8">
        <v>292.05999755859301</v>
      </c>
      <c r="D8">
        <v>215</v>
      </c>
      <c r="E8" s="4">
        <v>0.27760672274276199</v>
      </c>
      <c r="F8">
        <v>0.03</v>
      </c>
      <c r="G8">
        <v>0</v>
      </c>
      <c r="H8" s="5">
        <v>79.05</v>
      </c>
      <c r="I8" t="s">
        <v>7</v>
      </c>
      <c r="J8">
        <v>77.650000000000006</v>
      </c>
      <c r="K8">
        <v>80.45</v>
      </c>
      <c r="L8">
        <v>81.05</v>
      </c>
      <c r="M8">
        <v>6</v>
      </c>
      <c r="N8">
        <v>307</v>
      </c>
      <c r="O8" s="4">
        <v>0.47382117980957</v>
      </c>
      <c r="P8" s="4">
        <v>1.35841859329578</v>
      </c>
      <c r="Q8" s="4">
        <v>0.278103063444128</v>
      </c>
      <c r="R8" s="4">
        <v>79.05</v>
      </c>
      <c r="S8" s="4">
        <v>2.2206305608864398</v>
      </c>
      <c r="T8" s="4">
        <v>2.0741025134567099</v>
      </c>
      <c r="U8" s="4">
        <v>0.98681200293648696</v>
      </c>
      <c r="V8" s="4">
        <v>7.9199188642739495E-4</v>
      </c>
      <c r="W8" s="4">
        <v>5.2155563136652097</v>
      </c>
      <c r="X8" s="4">
        <v>-8.88719001023704</v>
      </c>
      <c r="Y8" s="4">
        <v>58.063753297876403</v>
      </c>
      <c r="Z8" t="b">
        <v>0</v>
      </c>
      <c r="AA8" t="b">
        <v>1</v>
      </c>
    </row>
    <row r="9" spans="1:27" hidden="1" x14ac:dyDescent="0.2">
      <c r="A9" t="s">
        <v>29</v>
      </c>
      <c r="B9" s="1">
        <v>46220</v>
      </c>
      <c r="C9">
        <v>292.05999755859301</v>
      </c>
      <c r="D9">
        <v>195</v>
      </c>
      <c r="E9" s="4">
        <v>0.18178195212440099</v>
      </c>
      <c r="F9">
        <v>0.03</v>
      </c>
      <c r="G9">
        <v>0</v>
      </c>
      <c r="H9" s="5">
        <v>98.4</v>
      </c>
      <c r="I9" t="s">
        <v>7</v>
      </c>
      <c r="J9">
        <v>97.3</v>
      </c>
      <c r="K9">
        <v>99.5</v>
      </c>
      <c r="L9">
        <v>95.58</v>
      </c>
      <c r="M9">
        <v>3</v>
      </c>
      <c r="N9">
        <v>1822</v>
      </c>
      <c r="O9" s="4">
        <v>0.58252370605468695</v>
      </c>
      <c r="P9" s="4">
        <v>1.4977435772235499</v>
      </c>
      <c r="Q9" s="4">
        <v>0.45277320695239498</v>
      </c>
      <c r="R9" s="4">
        <v>98.399999999999807</v>
      </c>
      <c r="S9" s="4">
        <v>2.2173511298005</v>
      </c>
      <c r="T9" s="4">
        <v>2.02430722182218</v>
      </c>
      <c r="U9" s="4">
        <v>0.98670044676142898</v>
      </c>
      <c r="V9" s="4">
        <v>6.0554408598499805E-4</v>
      </c>
      <c r="W9" s="4">
        <v>4.2512965837115901</v>
      </c>
      <c r="X9" s="4">
        <v>-10.987728159835701</v>
      </c>
      <c r="Y9" s="4">
        <v>34.497802678359101</v>
      </c>
      <c r="Z9" t="b">
        <v>0</v>
      </c>
      <c r="AA9" t="b">
        <v>1</v>
      </c>
    </row>
    <row r="10" spans="1:27" hidden="1" x14ac:dyDescent="0.2">
      <c r="A10" t="s">
        <v>29</v>
      </c>
      <c r="B10" s="1">
        <v>46283</v>
      </c>
      <c r="C10">
        <v>292.05999755859301</v>
      </c>
      <c r="D10">
        <v>195</v>
      </c>
      <c r="E10" s="4">
        <v>0.354266533880364</v>
      </c>
      <c r="F10">
        <v>0.03</v>
      </c>
      <c r="G10">
        <v>0</v>
      </c>
      <c r="H10" s="5">
        <v>99.424999999999997</v>
      </c>
      <c r="I10" t="s">
        <v>7</v>
      </c>
      <c r="J10">
        <v>98.85</v>
      </c>
      <c r="K10">
        <v>100</v>
      </c>
      <c r="L10">
        <v>89.1</v>
      </c>
      <c r="M10">
        <v>4</v>
      </c>
      <c r="N10">
        <v>1030</v>
      </c>
      <c r="O10" s="4">
        <v>0.50232431274414002</v>
      </c>
      <c r="P10" s="4">
        <v>1.4977435772235499</v>
      </c>
      <c r="Q10" s="4">
        <v>0.33194128716677201</v>
      </c>
      <c r="R10" s="4">
        <v>99.424999999999997</v>
      </c>
      <c r="S10" s="4">
        <v>2.1971948489364399</v>
      </c>
      <c r="T10" s="4">
        <v>1.99962242055379</v>
      </c>
      <c r="U10" s="4">
        <v>0.98599673333357796</v>
      </c>
      <c r="V10" s="4">
        <v>6.1858227491398698E-4</v>
      </c>
      <c r="W10" s="4">
        <v>6.2048748712500297</v>
      </c>
      <c r="X10" s="4">
        <v>-8.5632834536734102</v>
      </c>
      <c r="Y10" s="4">
        <v>66.795255734406993</v>
      </c>
      <c r="Z10" t="b">
        <v>0</v>
      </c>
      <c r="AA10" t="b">
        <v>1</v>
      </c>
    </row>
    <row r="11" spans="1:27" hidden="1" x14ac:dyDescent="0.2">
      <c r="A11" t="s">
        <v>29</v>
      </c>
      <c r="B11" s="1">
        <v>46171</v>
      </c>
      <c r="C11">
        <v>292.05999755859301</v>
      </c>
      <c r="D11">
        <v>265</v>
      </c>
      <c r="E11" s="4">
        <v>4.7627303797627099E-2</v>
      </c>
      <c r="F11">
        <v>0.03</v>
      </c>
      <c r="G11">
        <v>0</v>
      </c>
      <c r="H11" s="5">
        <v>27.549999999999901</v>
      </c>
      <c r="I11" t="s">
        <v>7</v>
      </c>
      <c r="J11">
        <v>26.95</v>
      </c>
      <c r="K11">
        <v>28.15</v>
      </c>
      <c r="L11">
        <v>26.78</v>
      </c>
      <c r="M11">
        <v>7</v>
      </c>
      <c r="N11">
        <v>1901</v>
      </c>
      <c r="O11" s="4">
        <v>0.341559318847656</v>
      </c>
      <c r="P11" s="4">
        <v>1.10211319833431</v>
      </c>
      <c r="Q11" s="4">
        <v>0.22455751014335501</v>
      </c>
      <c r="R11" s="4">
        <v>27.55</v>
      </c>
      <c r="S11" s="4">
        <v>2.0376610951959102</v>
      </c>
      <c r="T11" s="4">
        <v>1.9886543812622299</v>
      </c>
      <c r="U11" s="4">
        <v>0.97920808125480696</v>
      </c>
      <c r="V11" s="4">
        <v>3.4960162127258701E-3</v>
      </c>
      <c r="W11" s="4">
        <v>3.1893425969881499</v>
      </c>
      <c r="X11" s="4">
        <v>-15.27182544629</v>
      </c>
      <c r="Y11" s="4">
        <v>12.308681792929599</v>
      </c>
      <c r="Z11" t="b">
        <v>0</v>
      </c>
      <c r="AA11" t="b">
        <v>0</v>
      </c>
    </row>
    <row r="12" spans="1:27" hidden="1" x14ac:dyDescent="0.2">
      <c r="A12" t="s">
        <v>29</v>
      </c>
      <c r="B12" s="1">
        <v>46255</v>
      </c>
      <c r="C12">
        <v>292.05999755859301</v>
      </c>
      <c r="D12">
        <v>220</v>
      </c>
      <c r="E12" s="4">
        <v>0.27760672274276199</v>
      </c>
      <c r="F12">
        <v>0.03</v>
      </c>
      <c r="G12">
        <v>0</v>
      </c>
      <c r="H12" s="5">
        <v>74.25</v>
      </c>
      <c r="I12" t="s">
        <v>7</v>
      </c>
      <c r="J12">
        <v>72.95</v>
      </c>
      <c r="K12">
        <v>75.55</v>
      </c>
      <c r="L12">
        <v>75.45</v>
      </c>
      <c r="M12">
        <v>14</v>
      </c>
      <c r="N12">
        <v>210</v>
      </c>
      <c r="O12" s="4">
        <v>0.45044494873046798</v>
      </c>
      <c r="P12" s="4">
        <v>1.32754544344815</v>
      </c>
      <c r="Q12" s="4">
        <v>0.28388155205439702</v>
      </c>
      <c r="R12" s="4">
        <v>74.249999999998593</v>
      </c>
      <c r="S12" s="4">
        <v>2.0247412495250798</v>
      </c>
      <c r="T12" s="4">
        <v>1.8751686090488999</v>
      </c>
      <c r="U12" s="4">
        <v>0.97855302970300695</v>
      </c>
      <c r="V12" s="4">
        <v>1.1759096807514901E-3</v>
      </c>
      <c r="W12" s="4">
        <v>7.9046977817218398</v>
      </c>
      <c r="X12" s="4">
        <v>-10.3880709006852</v>
      </c>
      <c r="Y12" s="4">
        <v>58.726646032020597</v>
      </c>
      <c r="Z12" t="b">
        <v>0</v>
      </c>
      <c r="AA12" t="b">
        <v>1</v>
      </c>
    </row>
    <row r="13" spans="1:27" hidden="1" x14ac:dyDescent="0.2">
      <c r="A13" t="s">
        <v>29</v>
      </c>
      <c r="B13" s="1">
        <v>46283</v>
      </c>
      <c r="C13">
        <v>292.05999755859301</v>
      </c>
      <c r="D13">
        <v>205</v>
      </c>
      <c r="E13" s="4">
        <v>0.354266533880364</v>
      </c>
      <c r="F13">
        <v>0.03</v>
      </c>
      <c r="G13">
        <v>0</v>
      </c>
      <c r="H13" s="5">
        <v>89.724999999999994</v>
      </c>
      <c r="I13" t="s">
        <v>7</v>
      </c>
      <c r="J13">
        <v>89.15</v>
      </c>
      <c r="K13">
        <v>90.3</v>
      </c>
      <c r="L13">
        <v>92.5</v>
      </c>
      <c r="M13">
        <v>1</v>
      </c>
      <c r="N13">
        <v>1534</v>
      </c>
      <c r="O13" s="4">
        <v>0.464238756103515</v>
      </c>
      <c r="P13" s="4">
        <v>1.42468291491996</v>
      </c>
      <c r="Q13" s="4">
        <v>0.32060714485549802</v>
      </c>
      <c r="R13" s="4">
        <v>89.724999999999895</v>
      </c>
      <c r="S13" s="4">
        <v>2.0059320062706001</v>
      </c>
      <c r="T13" s="4">
        <v>1.81510569265778</v>
      </c>
      <c r="U13" s="4">
        <v>0.97756824856133395</v>
      </c>
      <c r="V13" s="4">
        <v>9.5730570660088E-4</v>
      </c>
      <c r="W13" s="4">
        <v>9.2746627613068906</v>
      </c>
      <c r="X13" s="4">
        <v>-10.070239054209701</v>
      </c>
      <c r="Y13" s="4">
        <v>69.359570379382404</v>
      </c>
      <c r="Z13" t="b">
        <v>0</v>
      </c>
      <c r="AA13" t="b">
        <v>1</v>
      </c>
    </row>
    <row r="14" spans="1:27" hidden="1" x14ac:dyDescent="0.2">
      <c r="A14" t="s">
        <v>29</v>
      </c>
      <c r="B14" s="1">
        <v>46255</v>
      </c>
      <c r="C14">
        <v>292.05999755859301</v>
      </c>
      <c r="D14">
        <v>195</v>
      </c>
      <c r="E14" s="5">
        <v>0.27760672274276199</v>
      </c>
      <c r="F14">
        <v>0.03</v>
      </c>
      <c r="G14">
        <v>0</v>
      </c>
      <c r="H14" s="5">
        <v>0.53500000000000003</v>
      </c>
      <c r="I14" t="s">
        <v>8</v>
      </c>
      <c r="J14">
        <v>0.51</v>
      </c>
      <c r="K14">
        <v>0.56000000000000005</v>
      </c>
      <c r="L14">
        <v>0.51</v>
      </c>
      <c r="M14">
        <v>12</v>
      </c>
      <c r="N14">
        <v>1611</v>
      </c>
      <c r="O14" s="4">
        <v>0.40039662109375002</v>
      </c>
      <c r="P14" s="4">
        <v>1.4977435772235499</v>
      </c>
      <c r="Q14" s="4">
        <v>0.40779646557707799</v>
      </c>
      <c r="R14" s="4">
        <v>0.53499999999998604</v>
      </c>
      <c r="S14" s="4">
        <v>2.0262856193878198</v>
      </c>
      <c r="T14" s="4">
        <v>1.81142419675643</v>
      </c>
      <c r="U14" s="4">
        <v>-2.1367762028869499E-2</v>
      </c>
      <c r="V14" s="4">
        <v>8.1603567339274305E-4</v>
      </c>
      <c r="W14" s="4">
        <v>7.8800093998592402</v>
      </c>
      <c r="X14" s="4">
        <v>-5.5844860011125199</v>
      </c>
      <c r="Y14" s="4">
        <v>-1.8809711338897701</v>
      </c>
      <c r="Z14" t="b">
        <v>1</v>
      </c>
      <c r="AA14" t="b">
        <v>0</v>
      </c>
    </row>
    <row r="15" spans="1:27" hidden="1" x14ac:dyDescent="0.2">
      <c r="A15" t="s">
        <v>29</v>
      </c>
      <c r="B15" s="1">
        <v>46283</v>
      </c>
      <c r="C15">
        <v>292.05999755859301</v>
      </c>
      <c r="D15">
        <v>200</v>
      </c>
      <c r="E15" s="4">
        <v>0.354266533880364</v>
      </c>
      <c r="F15">
        <v>0.03</v>
      </c>
      <c r="G15">
        <v>0</v>
      </c>
      <c r="H15" s="5">
        <v>94.724999999999994</v>
      </c>
      <c r="I15" t="s">
        <v>7</v>
      </c>
      <c r="J15">
        <v>94.15</v>
      </c>
      <c r="K15">
        <v>95.3</v>
      </c>
      <c r="L15">
        <v>97.2</v>
      </c>
      <c r="M15">
        <v>12</v>
      </c>
      <c r="N15">
        <v>1592</v>
      </c>
      <c r="O15" s="4">
        <v>0.489384989013672</v>
      </c>
      <c r="P15" s="4">
        <v>1.4602999877929601</v>
      </c>
      <c r="Q15" s="4">
        <v>0.34511195446170501</v>
      </c>
      <c r="R15" s="4">
        <v>94.724999999999895</v>
      </c>
      <c r="S15" s="4">
        <v>1.99777791523602</v>
      </c>
      <c r="T15" s="4">
        <v>1.7923662670229801</v>
      </c>
      <c r="U15" s="4">
        <v>0.97712962866236397</v>
      </c>
      <c r="V15" s="4">
        <v>9.0396780552602098E-4</v>
      </c>
      <c r="W15" s="4">
        <v>9.4272983036535098</v>
      </c>
      <c r="X15" s="4">
        <v>-10.311508346768299</v>
      </c>
      <c r="Y15" s="4">
        <v>67.542854988479505</v>
      </c>
      <c r="Z15" t="b">
        <v>0</v>
      </c>
      <c r="AA15" t="b">
        <v>1</v>
      </c>
    </row>
    <row r="16" spans="1:27" hidden="1" x14ac:dyDescent="0.2">
      <c r="A16" t="s">
        <v>29</v>
      </c>
      <c r="B16" s="1">
        <v>46255</v>
      </c>
      <c r="C16">
        <v>292.05999755859301</v>
      </c>
      <c r="D16">
        <v>200</v>
      </c>
      <c r="E16" s="5">
        <v>0.27760672274276199</v>
      </c>
      <c r="F16">
        <v>0.03</v>
      </c>
      <c r="G16">
        <v>0</v>
      </c>
      <c r="H16" s="5">
        <v>0.61499999999999999</v>
      </c>
      <c r="I16" t="s">
        <v>8</v>
      </c>
      <c r="J16">
        <v>0.6</v>
      </c>
      <c r="K16">
        <v>0.63</v>
      </c>
      <c r="L16">
        <v>0.63</v>
      </c>
      <c r="M16">
        <v>2</v>
      </c>
      <c r="N16">
        <v>8002</v>
      </c>
      <c r="O16" s="4">
        <v>0.38648074462890603</v>
      </c>
      <c r="P16" s="4">
        <v>1.4602999877929601</v>
      </c>
      <c r="Q16" s="4">
        <v>0.39529210049472402</v>
      </c>
      <c r="R16" s="4">
        <v>0.614999999999708</v>
      </c>
      <c r="S16" s="4">
        <v>1.9621303794607801</v>
      </c>
      <c r="T16" s="4">
        <v>1.75385730640446</v>
      </c>
      <c r="U16" s="4">
        <v>-2.4873653423712599E-2</v>
      </c>
      <c r="V16" s="4">
        <v>9.5674812886997296E-4</v>
      </c>
      <c r="W16" s="4">
        <v>8.9555010811878795</v>
      </c>
      <c r="X16" s="4">
        <v>-6.1396082518399497</v>
      </c>
      <c r="Y16" s="4">
        <v>-2.18742969883523</v>
      </c>
      <c r="Z16" t="b">
        <v>1</v>
      </c>
      <c r="AA16" t="b">
        <v>0</v>
      </c>
    </row>
    <row r="17" spans="1:27" hidden="1" x14ac:dyDescent="0.2">
      <c r="A17" t="s">
        <v>29</v>
      </c>
      <c r="B17" s="1">
        <v>46220</v>
      </c>
      <c r="C17">
        <v>292.05999755859301</v>
      </c>
      <c r="D17">
        <v>220</v>
      </c>
      <c r="E17" s="5">
        <v>0.18178195212440099</v>
      </c>
      <c r="F17">
        <v>0.03</v>
      </c>
      <c r="G17">
        <v>0</v>
      </c>
      <c r="H17" s="5">
        <v>0.52500000000000002</v>
      </c>
      <c r="I17" t="s">
        <v>8</v>
      </c>
      <c r="J17">
        <v>0.51</v>
      </c>
      <c r="K17">
        <v>0.54</v>
      </c>
      <c r="L17">
        <v>0.55000000000000004</v>
      </c>
      <c r="M17">
        <v>65</v>
      </c>
      <c r="N17">
        <v>4044</v>
      </c>
      <c r="O17" s="4">
        <v>0.36133451171874997</v>
      </c>
      <c r="P17" s="4">
        <v>1.32754544344815</v>
      </c>
      <c r="Q17" s="4">
        <v>0.36992362798488199</v>
      </c>
      <c r="R17" s="4">
        <v>0.52499999999932101</v>
      </c>
      <c r="S17" s="4">
        <v>1.9098562511381201</v>
      </c>
      <c r="T17" s="4">
        <v>1.7521360024502901</v>
      </c>
      <c r="U17" s="4">
        <v>-2.8075862146254901E-2</v>
      </c>
      <c r="V17" s="4">
        <v>1.3979605670487701E-3</v>
      </c>
      <c r="W17" s="4">
        <v>8.0186620504795094</v>
      </c>
      <c r="X17" s="4">
        <v>-7.8971852211795301</v>
      </c>
      <c r="Y17" s="4">
        <v>-1.5860177618350899</v>
      </c>
      <c r="Z17" t="b">
        <v>1</v>
      </c>
      <c r="AA17" t="b">
        <v>0</v>
      </c>
    </row>
    <row r="18" spans="1:27" hidden="1" x14ac:dyDescent="0.2">
      <c r="A18" t="s">
        <v>29</v>
      </c>
      <c r="B18" s="1">
        <v>46311</v>
      </c>
      <c r="C18">
        <v>292.05999755859301</v>
      </c>
      <c r="D18">
        <v>195</v>
      </c>
      <c r="E18" s="4">
        <v>0.43092634749613401</v>
      </c>
      <c r="F18">
        <v>0.03</v>
      </c>
      <c r="G18">
        <v>0</v>
      </c>
      <c r="H18" s="5">
        <v>100.22499999999999</v>
      </c>
      <c r="I18" t="s">
        <v>7</v>
      </c>
      <c r="J18">
        <v>98.8</v>
      </c>
      <c r="K18">
        <v>101.65</v>
      </c>
      <c r="L18">
        <v>94.95</v>
      </c>
      <c r="M18">
        <v>201</v>
      </c>
      <c r="N18">
        <v>221</v>
      </c>
      <c r="O18" s="4">
        <v>0.51483639465331998</v>
      </c>
      <c r="P18" s="4">
        <v>1.4977435772235499</v>
      </c>
      <c r="Q18" s="4">
        <v>0.34252983939336201</v>
      </c>
      <c r="R18" s="4">
        <v>100.22499999999999</v>
      </c>
      <c r="S18" s="4">
        <v>1.9664660640318099</v>
      </c>
      <c r="T18" s="4">
        <v>1.74161241749143</v>
      </c>
      <c r="U18" s="4">
        <v>0.97537760066875401</v>
      </c>
      <c r="V18" s="4">
        <v>8.7868276688438595E-4</v>
      </c>
      <c r="W18" s="4">
        <v>11.063122534694299</v>
      </c>
      <c r="X18" s="4">
        <v>-9.9361779668622106</v>
      </c>
      <c r="Y18" s="4">
        <v>79.567869561084095</v>
      </c>
      <c r="Z18" t="b">
        <v>0</v>
      </c>
      <c r="AA18" t="b">
        <v>1</v>
      </c>
    </row>
    <row r="19" spans="1:27" hidden="1" x14ac:dyDescent="0.2">
      <c r="A19" t="s">
        <v>29</v>
      </c>
      <c r="B19" s="1">
        <v>46220</v>
      </c>
      <c r="C19">
        <v>292.05999755859301</v>
      </c>
      <c r="D19">
        <v>235</v>
      </c>
      <c r="E19" s="4">
        <v>0.18178195212440099</v>
      </c>
      <c r="F19">
        <v>0.03</v>
      </c>
      <c r="G19">
        <v>0</v>
      </c>
      <c r="H19" s="5">
        <v>58.8</v>
      </c>
      <c r="I19" t="s">
        <v>7</v>
      </c>
      <c r="J19">
        <v>58</v>
      </c>
      <c r="K19">
        <v>59.6</v>
      </c>
      <c r="L19">
        <v>60.77</v>
      </c>
      <c r="M19">
        <v>91</v>
      </c>
      <c r="N19">
        <v>714</v>
      </c>
      <c r="O19" s="4">
        <v>0.41541111938476499</v>
      </c>
      <c r="P19" s="4">
        <v>1.2428085002493301</v>
      </c>
      <c r="Q19" s="4">
        <v>0.290449877234145</v>
      </c>
      <c r="R19" s="4">
        <v>58.8</v>
      </c>
      <c r="S19" s="4">
        <v>1.8612926853342999</v>
      </c>
      <c r="T19" s="4">
        <v>1.7374567813714601</v>
      </c>
      <c r="U19" s="4">
        <v>0.96864857221602496</v>
      </c>
      <c r="V19" s="4">
        <v>1.9512110053621101E-3</v>
      </c>
      <c r="W19" s="4">
        <v>8.7876014431975094</v>
      </c>
      <c r="X19" s="4">
        <v>-13.7434877348285</v>
      </c>
      <c r="Y19" s="4">
        <v>40.737971641841597</v>
      </c>
      <c r="Z19" t="b">
        <v>0</v>
      </c>
      <c r="AA19" t="b">
        <v>1</v>
      </c>
    </row>
    <row r="20" spans="1:27" hidden="1" x14ac:dyDescent="0.2">
      <c r="A20" t="s">
        <v>29</v>
      </c>
      <c r="B20" s="1">
        <v>46164</v>
      </c>
      <c r="C20">
        <v>292.05999755859301</v>
      </c>
      <c r="D20">
        <v>272.5</v>
      </c>
      <c r="E20" s="4">
        <v>2.84623583552614E-2</v>
      </c>
      <c r="F20">
        <v>0.03</v>
      </c>
      <c r="G20">
        <v>0</v>
      </c>
      <c r="H20" s="5">
        <v>19.975000000000001</v>
      </c>
      <c r="I20" t="s">
        <v>7</v>
      </c>
      <c r="J20" s="2" t="s">
        <v>102</v>
      </c>
      <c r="K20">
        <v>20.55</v>
      </c>
      <c r="L20">
        <v>19.440000000000001</v>
      </c>
      <c r="M20">
        <v>1</v>
      </c>
      <c r="N20">
        <v>249</v>
      </c>
      <c r="O20" s="4">
        <v>0.32861999511718698</v>
      </c>
      <c r="P20" s="4">
        <v>1.07177980755447</v>
      </c>
      <c r="Q20" s="4">
        <v>0.23758020436886501</v>
      </c>
      <c r="R20" s="4">
        <v>19.975000000000001</v>
      </c>
      <c r="S20" s="4">
        <v>1.7708293456511199</v>
      </c>
      <c r="T20" s="4">
        <v>1.73074768629582</v>
      </c>
      <c r="U20" s="4">
        <v>0.96170545779378203</v>
      </c>
      <c r="V20" s="4">
        <v>7.1048356508022397E-3</v>
      </c>
      <c r="W20" s="4">
        <v>4.0980695495935304</v>
      </c>
      <c r="X20" s="4">
        <v>-24.9306667717713</v>
      </c>
      <c r="Y20" s="4">
        <v>7.4258490379545297</v>
      </c>
      <c r="Z20" t="b">
        <v>0</v>
      </c>
      <c r="AA20" t="b">
        <v>0</v>
      </c>
    </row>
    <row r="21" spans="1:27" hidden="1" x14ac:dyDescent="0.2">
      <c r="A21" t="s">
        <v>29</v>
      </c>
      <c r="B21" s="1">
        <v>46162</v>
      </c>
      <c r="C21">
        <v>292.05999755859301</v>
      </c>
      <c r="D21">
        <v>277.5</v>
      </c>
      <c r="E21" s="4">
        <v>2.29866642519393E-2</v>
      </c>
      <c r="F21">
        <v>0.03</v>
      </c>
      <c r="G21">
        <v>0</v>
      </c>
      <c r="H21" s="5">
        <v>14.899999999999901</v>
      </c>
      <c r="I21" t="s">
        <v>7</v>
      </c>
      <c r="J21">
        <v>13.65</v>
      </c>
      <c r="K21">
        <v>16.149999999999999</v>
      </c>
      <c r="L21" s="2" t="s">
        <v>135</v>
      </c>
      <c r="N21">
        <v>4</v>
      </c>
      <c r="O21" s="4">
        <v>0.34253587158203103</v>
      </c>
      <c r="P21" s="4">
        <v>1.0524684596706</v>
      </c>
      <c r="Q21" s="4">
        <v>0.198586286140084</v>
      </c>
      <c r="R21" s="4">
        <v>14.899999999998901</v>
      </c>
      <c r="S21" s="4">
        <v>1.73643334565735</v>
      </c>
      <c r="T21" s="4">
        <v>1.7063249766449899</v>
      </c>
      <c r="U21" s="4">
        <v>0.95875637977392703</v>
      </c>
      <c r="V21" s="4">
        <v>1.00463483193093E-2</v>
      </c>
      <c r="W21" s="4">
        <v>3.9118085582445601</v>
      </c>
      <c r="X21" s="4">
        <v>-24.850871005536899</v>
      </c>
      <c r="Y21" s="4">
        <v>6.0940953778712803</v>
      </c>
      <c r="Z21" t="b">
        <v>0</v>
      </c>
      <c r="AA21" t="b">
        <v>0</v>
      </c>
    </row>
    <row r="22" spans="1:27" hidden="1" x14ac:dyDescent="0.2">
      <c r="A22" t="s">
        <v>29</v>
      </c>
      <c r="B22" s="1">
        <v>46199</v>
      </c>
      <c r="C22">
        <v>292.05999755859301</v>
      </c>
      <c r="D22">
        <v>235</v>
      </c>
      <c r="E22" s="5">
        <v>0.124287092298907</v>
      </c>
      <c r="F22">
        <v>0.03</v>
      </c>
      <c r="G22">
        <v>0</v>
      </c>
      <c r="H22" s="5">
        <v>0.54</v>
      </c>
      <c r="I22" t="s">
        <v>8</v>
      </c>
      <c r="J22">
        <v>0.44</v>
      </c>
      <c r="K22">
        <v>0.64</v>
      </c>
      <c r="L22">
        <v>0.5</v>
      </c>
      <c r="N22">
        <v>7</v>
      </c>
      <c r="O22" s="4">
        <v>0.35938140624999998</v>
      </c>
      <c r="P22" s="4">
        <v>1.2428085002493301</v>
      </c>
      <c r="Q22" s="4">
        <v>0.359189138476322</v>
      </c>
      <c r="R22" s="4">
        <v>0.53999999999999904</v>
      </c>
      <c r="S22" s="4">
        <v>1.8093668508068499</v>
      </c>
      <c r="T22" s="4">
        <v>1.68273696668343</v>
      </c>
      <c r="U22" s="4">
        <v>-3.5197014775577101E-2</v>
      </c>
      <c r="V22" s="4">
        <v>2.0989559170268798E-3</v>
      </c>
      <c r="W22" s="4">
        <v>7.9927585791673499</v>
      </c>
      <c r="X22" s="4">
        <v>-11.224928994646101</v>
      </c>
      <c r="Y22" s="4">
        <v>-1.34474160146382</v>
      </c>
      <c r="Z22" t="b">
        <v>1</v>
      </c>
      <c r="AA22" t="b">
        <v>0</v>
      </c>
    </row>
    <row r="23" spans="1:27" hidden="1" x14ac:dyDescent="0.2">
      <c r="A23" t="s">
        <v>29</v>
      </c>
      <c r="B23" s="1">
        <v>46255</v>
      </c>
      <c r="C23">
        <v>292.05999755859301</v>
      </c>
      <c r="D23">
        <v>205</v>
      </c>
      <c r="E23" s="5">
        <v>0.27760672274276199</v>
      </c>
      <c r="F23">
        <v>0.03</v>
      </c>
      <c r="G23">
        <v>0</v>
      </c>
      <c r="H23" s="5">
        <v>0.73499999999999999</v>
      </c>
      <c r="I23" t="s">
        <v>8</v>
      </c>
      <c r="J23">
        <v>0.72</v>
      </c>
      <c r="K23">
        <v>0.75</v>
      </c>
      <c r="L23">
        <v>0.7</v>
      </c>
      <c r="M23">
        <v>13</v>
      </c>
      <c r="N23">
        <v>716</v>
      </c>
      <c r="O23" s="4">
        <v>0.37647107910156202</v>
      </c>
      <c r="P23" s="4">
        <v>1.42468291491996</v>
      </c>
      <c r="Q23" s="4">
        <v>0.38566192313054398</v>
      </c>
      <c r="R23" s="4">
        <v>0.734999999999839</v>
      </c>
      <c r="S23" s="4">
        <v>1.88446914327557</v>
      </c>
      <c r="T23" s="4">
        <v>1.6812700563454599</v>
      </c>
      <c r="U23" s="4">
        <v>-2.97507724178252E-2</v>
      </c>
      <c r="V23" s="4">
        <v>1.1386172348371601E-3</v>
      </c>
      <c r="W23" s="4">
        <v>10.3982115647801</v>
      </c>
      <c r="X23" s="4">
        <v>-6.9400771540996899</v>
      </c>
      <c r="Y23" s="4">
        <v>-2.6161686754717102</v>
      </c>
      <c r="Z23" t="b">
        <v>1</v>
      </c>
      <c r="AA23" t="b">
        <v>0</v>
      </c>
    </row>
    <row r="24" spans="1:27" hidden="1" x14ac:dyDescent="0.2">
      <c r="A24" t="s">
        <v>29</v>
      </c>
      <c r="B24" s="1">
        <v>46220</v>
      </c>
      <c r="C24">
        <v>292.05999755859301</v>
      </c>
      <c r="D24">
        <v>225</v>
      </c>
      <c r="E24" s="5">
        <v>0.18178195212440099</v>
      </c>
      <c r="F24">
        <v>0.03</v>
      </c>
      <c r="G24">
        <v>0</v>
      </c>
      <c r="H24" s="5">
        <v>0.63500000000000001</v>
      </c>
      <c r="I24" t="s">
        <v>8</v>
      </c>
      <c r="J24">
        <v>0.61</v>
      </c>
      <c r="K24">
        <v>0.66</v>
      </c>
      <c r="L24">
        <v>0.6</v>
      </c>
      <c r="M24">
        <v>124</v>
      </c>
      <c r="N24">
        <v>9109</v>
      </c>
      <c r="O24" s="4">
        <v>0.34973794799804597</v>
      </c>
      <c r="P24" s="4">
        <v>1.29804443359375</v>
      </c>
      <c r="Q24" s="4">
        <v>0.35768568760021002</v>
      </c>
      <c r="R24" s="4">
        <v>0.63499999999999601</v>
      </c>
      <c r="S24" s="4">
        <v>1.8225329161502</v>
      </c>
      <c r="T24" s="4">
        <v>1.6700304228445</v>
      </c>
      <c r="U24" s="4">
        <v>-3.4187081985219997E-2</v>
      </c>
      <c r="V24" s="4">
        <v>1.7016846174272399E-3</v>
      </c>
      <c r="W24" s="4">
        <v>9.4379039482055997</v>
      </c>
      <c r="X24" s="4">
        <v>-8.9667185478607898</v>
      </c>
      <c r="Y24" s="4">
        <v>-1.9304659943040801</v>
      </c>
      <c r="Z24" t="b">
        <v>1</v>
      </c>
      <c r="AA24" t="b">
        <v>0</v>
      </c>
    </row>
    <row r="25" spans="1:27" hidden="1" x14ac:dyDescent="0.2">
      <c r="A25" t="s">
        <v>29</v>
      </c>
      <c r="B25" s="1">
        <v>46283</v>
      </c>
      <c r="C25">
        <v>292.05999755859301</v>
      </c>
      <c r="D25">
        <v>195</v>
      </c>
      <c r="E25" s="5">
        <v>0.354266533880364</v>
      </c>
      <c r="F25">
        <v>0.03</v>
      </c>
      <c r="G25">
        <v>0</v>
      </c>
      <c r="H25" s="5">
        <v>0.83</v>
      </c>
      <c r="I25" t="s">
        <v>8</v>
      </c>
      <c r="J25">
        <v>0.81</v>
      </c>
      <c r="K25">
        <v>0.85</v>
      </c>
      <c r="L25">
        <v>0.82</v>
      </c>
      <c r="M25">
        <v>24</v>
      </c>
      <c r="N25">
        <v>6339</v>
      </c>
      <c r="O25" s="4">
        <v>0.382330395507812</v>
      </c>
      <c r="P25" s="4">
        <v>1.4977435772235499</v>
      </c>
      <c r="Q25" s="4">
        <v>0.391699146556031</v>
      </c>
      <c r="R25" s="4">
        <v>0.82999999999993201</v>
      </c>
      <c r="S25" s="4">
        <v>1.89484438145032</v>
      </c>
      <c r="T25" s="4">
        <v>1.66170389976746</v>
      </c>
      <c r="U25" s="4">
        <v>-2.9056510731541502E-2</v>
      </c>
      <c r="V25" s="4">
        <v>9.7312178517685601E-4</v>
      </c>
      <c r="W25" s="4">
        <v>11.518451637864599</v>
      </c>
      <c r="X25" s="4">
        <v>-6.0882714648115304</v>
      </c>
      <c r="Y25" s="4">
        <v>-3.3004336312581501</v>
      </c>
      <c r="Z25" t="b">
        <v>1</v>
      </c>
      <c r="AA25" t="b">
        <v>0</v>
      </c>
    </row>
    <row r="26" spans="1:27" hidden="1" x14ac:dyDescent="0.2">
      <c r="A26" t="s">
        <v>29</v>
      </c>
      <c r="B26" s="1">
        <v>46311</v>
      </c>
      <c r="C26">
        <v>292.05999755859301</v>
      </c>
      <c r="D26">
        <v>200</v>
      </c>
      <c r="E26" s="4">
        <v>0.43092634749613401</v>
      </c>
      <c r="F26">
        <v>0.03</v>
      </c>
      <c r="G26">
        <v>0</v>
      </c>
      <c r="H26" s="5">
        <v>95.449999999999903</v>
      </c>
      <c r="I26" t="s">
        <v>7</v>
      </c>
      <c r="J26">
        <v>94.05</v>
      </c>
      <c r="K26">
        <v>96.85</v>
      </c>
      <c r="L26">
        <v>96.67</v>
      </c>
      <c r="M26">
        <v>1</v>
      </c>
      <c r="N26">
        <v>270</v>
      </c>
      <c r="O26" s="4">
        <v>0.496159823608398</v>
      </c>
      <c r="P26" s="4">
        <v>1.4602999877929601</v>
      </c>
      <c r="Q26" s="4">
        <v>0.33756412837729699</v>
      </c>
      <c r="R26" s="4">
        <v>95.449999999998795</v>
      </c>
      <c r="S26" s="4">
        <v>1.87785671721535</v>
      </c>
      <c r="T26" s="4">
        <v>1.6562628107069901</v>
      </c>
      <c r="U26" s="4">
        <v>0.96979961557649796</v>
      </c>
      <c r="V26" s="4">
        <v>1.0571677419096001E-3</v>
      </c>
      <c r="W26" s="4">
        <v>13.117388918772701</v>
      </c>
      <c r="X26" s="4">
        <v>-10.771412670797201</v>
      </c>
      <c r="Y26" s="4">
        <v>80.923518037481998</v>
      </c>
      <c r="Z26" t="b">
        <v>0</v>
      </c>
      <c r="AA26" t="b">
        <v>1</v>
      </c>
    </row>
    <row r="27" spans="1:27" hidden="1" x14ac:dyDescent="0.2">
      <c r="A27" t="s">
        <v>29</v>
      </c>
      <c r="B27" s="1">
        <v>46220</v>
      </c>
      <c r="C27">
        <v>292.05999755859301</v>
      </c>
      <c r="D27">
        <v>240</v>
      </c>
      <c r="E27" s="4">
        <v>0.18178195212440099</v>
      </c>
      <c r="F27">
        <v>0.03</v>
      </c>
      <c r="G27">
        <v>0</v>
      </c>
      <c r="H27" s="5">
        <v>53.924999999999997</v>
      </c>
      <c r="I27" t="s">
        <v>7</v>
      </c>
      <c r="J27">
        <v>53.45</v>
      </c>
      <c r="K27">
        <v>54.4</v>
      </c>
      <c r="L27">
        <v>55.77</v>
      </c>
      <c r="M27">
        <v>88</v>
      </c>
      <c r="N27">
        <v>1351</v>
      </c>
      <c r="O27" s="4">
        <v>0.37622694091796799</v>
      </c>
      <c r="P27" s="4">
        <v>1.21691665649414</v>
      </c>
      <c r="Q27" s="4">
        <v>0.27718060252223498</v>
      </c>
      <c r="R27" s="4">
        <v>53.924999999999798</v>
      </c>
      <c r="S27" s="4">
        <v>1.76645482763147</v>
      </c>
      <c r="T27" s="4">
        <v>1.64827639766906</v>
      </c>
      <c r="U27" s="4">
        <v>0.96134021315434703</v>
      </c>
      <c r="V27" s="4">
        <v>2.4284078644098298E-3</v>
      </c>
      <c r="W27" s="4">
        <v>10.437088897258</v>
      </c>
      <c r="X27" s="4">
        <v>-14.7625423116663</v>
      </c>
      <c r="Y27" s="4">
        <v>41.236148839123999</v>
      </c>
      <c r="Z27" t="b">
        <v>0</v>
      </c>
      <c r="AA27" t="b">
        <v>1</v>
      </c>
    </row>
    <row r="28" spans="1:27" hidden="1" x14ac:dyDescent="0.2">
      <c r="A28" t="s">
        <v>29</v>
      </c>
      <c r="B28" s="1">
        <v>46255</v>
      </c>
      <c r="C28">
        <v>292.05999755859301</v>
      </c>
      <c r="D28">
        <v>210</v>
      </c>
      <c r="E28" s="5">
        <v>0.27760672274276199</v>
      </c>
      <c r="F28">
        <v>0.03</v>
      </c>
      <c r="G28">
        <v>0</v>
      </c>
      <c r="H28" s="5">
        <v>0.86499999999999999</v>
      </c>
      <c r="I28" t="s">
        <v>8</v>
      </c>
      <c r="J28">
        <v>0.85</v>
      </c>
      <c r="K28">
        <v>0.88</v>
      </c>
      <c r="L28">
        <v>0.84</v>
      </c>
      <c r="M28">
        <v>14</v>
      </c>
      <c r="N28">
        <v>4776</v>
      </c>
      <c r="O28" s="4">
        <v>0.36560692993164001</v>
      </c>
      <c r="P28" s="4">
        <v>1.3907618931361601</v>
      </c>
      <c r="Q28" s="4">
        <v>0.37516053346121497</v>
      </c>
      <c r="R28" s="4">
        <v>0.86499999999999799</v>
      </c>
      <c r="S28" s="4">
        <v>1.8096978201343901</v>
      </c>
      <c r="T28" s="4">
        <v>1.61203174713261</v>
      </c>
      <c r="U28" s="4">
        <v>-3.5171330382205303E-2</v>
      </c>
      <c r="V28" s="4">
        <v>1.34383916419942E-3</v>
      </c>
      <c r="W28" s="4">
        <v>11.9381923533806</v>
      </c>
      <c r="X28" s="4">
        <v>-7.7325827982459403</v>
      </c>
      <c r="Y28" s="4">
        <v>-3.0917445656776401</v>
      </c>
      <c r="Z28" t="b">
        <v>1</v>
      </c>
      <c r="AA28" t="b">
        <v>0</v>
      </c>
    </row>
    <row r="29" spans="1:27" hidden="1" x14ac:dyDescent="0.2">
      <c r="A29" t="s">
        <v>29</v>
      </c>
      <c r="B29" s="1">
        <v>46255</v>
      </c>
      <c r="C29">
        <v>292.05999755859301</v>
      </c>
      <c r="D29">
        <v>225</v>
      </c>
      <c r="E29" s="4">
        <v>0.27760672274276199</v>
      </c>
      <c r="F29">
        <v>0.03</v>
      </c>
      <c r="G29">
        <v>0</v>
      </c>
      <c r="H29" s="5">
        <v>69.699999999999903</v>
      </c>
      <c r="I29" t="s">
        <v>7</v>
      </c>
      <c r="J29">
        <v>68.8</v>
      </c>
      <c r="K29">
        <v>70.599999999999994</v>
      </c>
      <c r="L29">
        <v>65.459999999999994</v>
      </c>
      <c r="M29">
        <v>14</v>
      </c>
      <c r="N29">
        <v>398</v>
      </c>
      <c r="O29" s="4">
        <v>0.42529871582031198</v>
      </c>
      <c r="P29" s="4">
        <v>1.29804443359375</v>
      </c>
      <c r="Q29" s="4">
        <v>0.30338209700621099</v>
      </c>
      <c r="R29" s="4">
        <v>69.699999999999903</v>
      </c>
      <c r="S29" s="4">
        <v>1.76395126955549</v>
      </c>
      <c r="T29" s="4">
        <v>1.6041041044472699</v>
      </c>
      <c r="U29" s="4">
        <v>0.96112990805141496</v>
      </c>
      <c r="V29" s="4">
        <v>1.8033257358777801E-3</v>
      </c>
      <c r="W29" s="4">
        <v>12.955025232688801</v>
      </c>
      <c r="X29" s="4">
        <v>-13.4091680553668</v>
      </c>
      <c r="Y29" s="4">
        <v>58.577127920885303</v>
      </c>
      <c r="Z29" t="b">
        <v>0</v>
      </c>
      <c r="AA29" t="b">
        <v>1</v>
      </c>
    </row>
    <row r="30" spans="1:27" hidden="1" x14ac:dyDescent="0.2">
      <c r="A30" t="s">
        <v>29</v>
      </c>
      <c r="B30" s="1">
        <v>46283</v>
      </c>
      <c r="C30">
        <v>292.05999755859301</v>
      </c>
      <c r="D30">
        <v>200</v>
      </c>
      <c r="E30" s="5">
        <v>0.354266533880364</v>
      </c>
      <c r="F30">
        <v>0.03</v>
      </c>
      <c r="G30">
        <v>0</v>
      </c>
      <c r="H30" s="5">
        <v>0.96499999999999997</v>
      </c>
      <c r="I30" t="s">
        <v>8</v>
      </c>
      <c r="J30">
        <v>0.95</v>
      </c>
      <c r="K30">
        <v>0.98</v>
      </c>
      <c r="L30">
        <v>0.93</v>
      </c>
      <c r="M30">
        <v>75</v>
      </c>
      <c r="N30">
        <v>11536</v>
      </c>
      <c r="O30" s="4">
        <v>0.37171038452148403</v>
      </c>
      <c r="P30" s="4">
        <v>1.4602999877929601</v>
      </c>
      <c r="Q30" s="4">
        <v>0.38193358070699901</v>
      </c>
      <c r="R30" s="4">
        <v>0.96499999999999098</v>
      </c>
      <c r="S30" s="4">
        <v>1.8260351137330999</v>
      </c>
      <c r="T30" s="4">
        <v>1.59870712550591</v>
      </c>
      <c r="U30" s="4">
        <v>-3.3922486416558699E-2</v>
      </c>
      <c r="V30" s="4">
        <v>1.1343012215609201E-3</v>
      </c>
      <c r="W30" s="4">
        <v>13.0915336689598</v>
      </c>
      <c r="X30" s="4">
        <v>-6.7307975770187802</v>
      </c>
      <c r="Y30" s="4">
        <v>-3.8517279235079198</v>
      </c>
      <c r="Z30" t="b">
        <v>1</v>
      </c>
      <c r="AA30" t="b">
        <v>0</v>
      </c>
    </row>
    <row r="31" spans="1:27" hidden="1" x14ac:dyDescent="0.2">
      <c r="A31" t="s">
        <v>29</v>
      </c>
      <c r="B31" s="1">
        <v>46220</v>
      </c>
      <c r="C31">
        <v>292.05999755859301</v>
      </c>
      <c r="D31">
        <v>225</v>
      </c>
      <c r="E31" s="4">
        <v>0.18178195212440099</v>
      </c>
      <c r="F31">
        <v>0.03</v>
      </c>
      <c r="G31">
        <v>0</v>
      </c>
      <c r="H31" s="5">
        <v>69.075000000000003</v>
      </c>
      <c r="I31" t="s">
        <v>7</v>
      </c>
      <c r="J31">
        <v>68.25</v>
      </c>
      <c r="K31">
        <v>69.900000000000006</v>
      </c>
      <c r="L31">
        <v>68.45</v>
      </c>
      <c r="M31">
        <v>1</v>
      </c>
      <c r="N31">
        <v>503</v>
      </c>
      <c r="O31" s="4">
        <v>0.49170430175781199</v>
      </c>
      <c r="P31" s="4">
        <v>1.29804443359375</v>
      </c>
      <c r="Q31" s="4">
        <v>0.373221542996369</v>
      </c>
      <c r="R31" s="4">
        <v>69.074999999996706</v>
      </c>
      <c r="S31" s="4">
        <v>1.7531534871030201</v>
      </c>
      <c r="T31" s="4">
        <v>1.5940271428419099</v>
      </c>
      <c r="U31" s="4">
        <v>0.96021216774315199</v>
      </c>
      <c r="V31" s="4">
        <v>1.8462207155675401E-3</v>
      </c>
      <c r="W31" s="4">
        <v>10.684279512321201</v>
      </c>
      <c r="X31" s="4">
        <v>-17.309031474727501</v>
      </c>
      <c r="Y31" s="4">
        <v>38.422262938738598</v>
      </c>
      <c r="Z31" t="b">
        <v>0</v>
      </c>
      <c r="AA31" t="b">
        <v>1</v>
      </c>
    </row>
    <row r="32" spans="1:27" hidden="1" x14ac:dyDescent="0.2">
      <c r="A32" t="s">
        <v>29</v>
      </c>
      <c r="B32" s="1">
        <v>46220</v>
      </c>
      <c r="C32">
        <v>292.05999755859301</v>
      </c>
      <c r="D32">
        <v>230</v>
      </c>
      <c r="E32" s="5">
        <v>0.18178195212440099</v>
      </c>
      <c r="F32">
        <v>0.03</v>
      </c>
      <c r="G32">
        <v>0</v>
      </c>
      <c r="H32" s="5">
        <v>0.75</v>
      </c>
      <c r="I32" t="s">
        <v>8</v>
      </c>
      <c r="J32">
        <v>0.74</v>
      </c>
      <c r="K32">
        <v>0.76</v>
      </c>
      <c r="L32">
        <v>0.74</v>
      </c>
      <c r="M32">
        <v>3</v>
      </c>
      <c r="N32">
        <v>7086</v>
      </c>
      <c r="O32" s="4">
        <v>0.33423517333984298</v>
      </c>
      <c r="P32" s="4">
        <v>1.26982607634171</v>
      </c>
      <c r="Q32" s="4">
        <v>0.34386317577478398</v>
      </c>
      <c r="R32" s="4">
        <v>0.75000000000001199</v>
      </c>
      <c r="S32" s="4">
        <v>1.7398677813129499</v>
      </c>
      <c r="T32" s="4">
        <v>1.5932586396011299</v>
      </c>
      <c r="U32" s="4">
        <v>-4.0941118595363202E-2</v>
      </c>
      <c r="V32" s="4">
        <v>2.0508876072224502E-3</v>
      </c>
      <c r="W32" s="4">
        <v>10.9350921713867</v>
      </c>
      <c r="X32" s="4">
        <v>-9.96132568358429</v>
      </c>
      <c r="Y32" s="4">
        <v>-2.3099510737542599</v>
      </c>
      <c r="Z32" t="b">
        <v>1</v>
      </c>
      <c r="AA32" t="b">
        <v>0</v>
      </c>
    </row>
    <row r="33" spans="1:27" hidden="1" x14ac:dyDescent="0.2">
      <c r="A33" t="s">
        <v>29</v>
      </c>
      <c r="B33" s="1">
        <v>46199</v>
      </c>
      <c r="C33">
        <v>292.05999755859301</v>
      </c>
      <c r="D33">
        <v>240</v>
      </c>
      <c r="E33" s="5">
        <v>0.124287092298907</v>
      </c>
      <c r="F33">
        <v>0.03</v>
      </c>
      <c r="G33">
        <v>0</v>
      </c>
      <c r="H33" s="5">
        <v>0.65999999999999903</v>
      </c>
      <c r="I33" t="s">
        <v>8</v>
      </c>
      <c r="J33">
        <v>0.56999999999999995</v>
      </c>
      <c r="K33">
        <v>0.75</v>
      </c>
      <c r="L33">
        <v>0.57999999999999996</v>
      </c>
      <c r="N33">
        <v>7</v>
      </c>
      <c r="O33" s="4">
        <v>0.34143724975585898</v>
      </c>
      <c r="P33" s="4">
        <v>1.21691665649414</v>
      </c>
      <c r="Q33" s="4">
        <v>0.34387477824574902</v>
      </c>
      <c r="R33" s="4">
        <v>0.66000000000003201</v>
      </c>
      <c r="S33" s="4">
        <v>1.7107635406603601</v>
      </c>
      <c r="T33" s="4">
        <v>1.5895326384483901</v>
      </c>
      <c r="U33" s="4">
        <v>-4.3562386290257098E-2</v>
      </c>
      <c r="V33" s="4">
        <v>2.6079378587087099E-3</v>
      </c>
      <c r="W33" s="4">
        <v>9.5075308776321208</v>
      </c>
      <c r="X33" s="4">
        <v>-12.751128169079699</v>
      </c>
      <c r="Y33" s="4">
        <v>-1.6633130813188599</v>
      </c>
      <c r="Z33" t="b">
        <v>1</v>
      </c>
      <c r="AA33" t="b">
        <v>0</v>
      </c>
    </row>
    <row r="34" spans="1:27" hidden="1" x14ac:dyDescent="0.2">
      <c r="A34" t="s">
        <v>29</v>
      </c>
      <c r="B34" s="1">
        <v>46283</v>
      </c>
      <c r="C34">
        <v>292.05999755859301</v>
      </c>
      <c r="D34">
        <v>215</v>
      </c>
      <c r="E34" s="4">
        <v>0.354266533880364</v>
      </c>
      <c r="F34">
        <v>0.03</v>
      </c>
      <c r="G34">
        <v>0</v>
      </c>
      <c r="H34" s="5">
        <v>80.224999999999994</v>
      </c>
      <c r="I34" t="s">
        <v>7</v>
      </c>
      <c r="J34">
        <v>79.650000000000006</v>
      </c>
      <c r="K34">
        <v>80.8</v>
      </c>
      <c r="L34">
        <v>81.72</v>
      </c>
      <c r="M34">
        <v>1</v>
      </c>
      <c r="N34">
        <v>712</v>
      </c>
      <c r="O34" s="4">
        <v>0.432622861328125</v>
      </c>
      <c r="P34" s="4">
        <v>1.35841859329578</v>
      </c>
      <c r="Q34" s="4">
        <v>0.31643031813095501</v>
      </c>
      <c r="R34" s="4">
        <v>80.224999999999994</v>
      </c>
      <c r="S34" s="4">
        <v>1.77702449972078</v>
      </c>
      <c r="T34" s="4">
        <v>1.5886842456335599</v>
      </c>
      <c r="U34" s="4">
        <v>0.962217895523242</v>
      </c>
      <c r="V34" s="4">
        <v>1.4954909491802901E-3</v>
      </c>
      <c r="W34" s="4">
        <v>14.300004020962399</v>
      </c>
      <c r="X34" s="4">
        <v>-12.410381383272799</v>
      </c>
      <c r="Y34" s="4">
        <v>71.136846199064294</v>
      </c>
      <c r="Z34" t="b">
        <v>0</v>
      </c>
      <c r="AA34" t="b">
        <v>1</v>
      </c>
    </row>
    <row r="35" spans="1:27" hidden="1" x14ac:dyDescent="0.2">
      <c r="A35" t="s">
        <v>29</v>
      </c>
      <c r="B35" s="1">
        <v>46191</v>
      </c>
      <c r="C35">
        <v>292.05999755859301</v>
      </c>
      <c r="D35">
        <v>245</v>
      </c>
      <c r="E35" s="5">
        <v>0.102384294092041</v>
      </c>
      <c r="F35">
        <v>0.03</v>
      </c>
      <c r="G35">
        <v>0</v>
      </c>
      <c r="H35" s="5">
        <v>0.61</v>
      </c>
      <c r="I35" t="s">
        <v>8</v>
      </c>
      <c r="J35">
        <v>0.59</v>
      </c>
      <c r="K35">
        <v>0.63</v>
      </c>
      <c r="L35">
        <v>0.63</v>
      </c>
      <c r="M35">
        <v>9</v>
      </c>
      <c r="N35">
        <v>12710</v>
      </c>
      <c r="O35" s="4">
        <v>0.330328962402343</v>
      </c>
      <c r="P35" s="4">
        <v>1.1920816226881299</v>
      </c>
      <c r="Q35" s="4">
        <v>0.34014303781716498</v>
      </c>
      <c r="R35" s="4">
        <v>0.609999999999983</v>
      </c>
      <c r="S35" s="4">
        <v>1.69698395431032</v>
      </c>
      <c r="T35" s="4">
        <v>1.58814652980274</v>
      </c>
      <c r="U35" s="4">
        <v>-4.4849847078056802E-2</v>
      </c>
      <c r="V35" s="4">
        <v>2.9739179286830098E-3</v>
      </c>
      <c r="W35" s="4">
        <v>8.83421694102889</v>
      </c>
      <c r="X35" s="4">
        <v>-14.2633358970022</v>
      </c>
      <c r="Y35" s="4">
        <v>-1.4035705438824599</v>
      </c>
      <c r="Z35" t="b">
        <v>1</v>
      </c>
      <c r="AA35" t="b">
        <v>0</v>
      </c>
    </row>
    <row r="36" spans="1:27" hidden="1" x14ac:dyDescent="0.2">
      <c r="A36" t="s">
        <v>29</v>
      </c>
      <c r="B36" s="1">
        <v>46178</v>
      </c>
      <c r="C36">
        <v>292.05999755859301</v>
      </c>
      <c r="D36">
        <v>255</v>
      </c>
      <c r="E36" s="5">
        <v>6.6792252470498303E-2</v>
      </c>
      <c r="F36">
        <v>0.03</v>
      </c>
      <c r="G36">
        <v>0</v>
      </c>
      <c r="H36" s="5">
        <v>0.53500000000000003</v>
      </c>
      <c r="I36" t="s">
        <v>8</v>
      </c>
      <c r="J36">
        <v>0.51</v>
      </c>
      <c r="K36">
        <v>0.56000000000000005</v>
      </c>
      <c r="L36">
        <v>0.56000000000000005</v>
      </c>
      <c r="M36">
        <v>7</v>
      </c>
      <c r="N36">
        <v>864</v>
      </c>
      <c r="O36" s="4">
        <v>0.32031929687499899</v>
      </c>
      <c r="P36" s="4">
        <v>1.1453333237591901</v>
      </c>
      <c r="Q36" s="4">
        <v>0.33172273726474799</v>
      </c>
      <c r="R36" s="4">
        <v>0.53500000000005998</v>
      </c>
      <c r="S36" s="4">
        <v>1.64904474163614</v>
      </c>
      <c r="T36" s="4">
        <v>1.5633136635302201</v>
      </c>
      <c r="U36" s="4">
        <v>-4.9569234471635103E-2</v>
      </c>
      <c r="V36" s="4">
        <v>4.0907285932119302E-3</v>
      </c>
      <c r="W36" s="4">
        <v>7.7311865178661003</v>
      </c>
      <c r="X36" s="4">
        <v>-18.748046220190901</v>
      </c>
      <c r="Y36" s="4">
        <v>-1.00269801792887</v>
      </c>
      <c r="Z36" t="b">
        <v>1</v>
      </c>
      <c r="AA36" t="b">
        <v>0</v>
      </c>
    </row>
    <row r="37" spans="1:27" hidden="1" x14ac:dyDescent="0.2">
      <c r="A37" t="s">
        <v>29</v>
      </c>
      <c r="B37" s="1">
        <v>46185</v>
      </c>
      <c r="C37">
        <v>292.05999755859301</v>
      </c>
      <c r="D37">
        <v>250</v>
      </c>
      <c r="E37" s="5">
        <v>8.5957200196307704E-2</v>
      </c>
      <c r="F37">
        <v>0.03</v>
      </c>
      <c r="G37">
        <v>0</v>
      </c>
      <c r="H37" s="5">
        <v>0.63</v>
      </c>
      <c r="I37" t="s">
        <v>8</v>
      </c>
      <c r="J37">
        <v>0.59</v>
      </c>
      <c r="K37">
        <v>0.67</v>
      </c>
      <c r="L37">
        <v>0.66</v>
      </c>
      <c r="M37">
        <v>20</v>
      </c>
      <c r="N37">
        <v>154</v>
      </c>
      <c r="O37" s="4">
        <v>0.32959654785156201</v>
      </c>
      <c r="P37" s="4">
        <v>1.1682399902343701</v>
      </c>
      <c r="Q37" s="4">
        <v>0.338217883934469</v>
      </c>
      <c r="R37" s="4">
        <v>0.62999999999999501</v>
      </c>
      <c r="S37" s="4">
        <v>1.6437372616247701</v>
      </c>
      <c r="T37" s="4">
        <v>1.5445769920791499</v>
      </c>
      <c r="U37" s="4">
        <v>-5.0115242804289001E-2</v>
      </c>
      <c r="V37" s="4">
        <v>3.5677646614426998E-3</v>
      </c>
      <c r="W37" s="4">
        <v>8.8474717217702707</v>
      </c>
      <c r="X37" s="4">
        <v>-16.948181235337401</v>
      </c>
      <c r="Y37" s="4">
        <v>-1.3122791514797101</v>
      </c>
      <c r="Z37" t="b">
        <v>1</v>
      </c>
      <c r="AA37" t="b">
        <v>0</v>
      </c>
    </row>
    <row r="38" spans="1:27" hidden="1" x14ac:dyDescent="0.2">
      <c r="A38" t="s">
        <v>29</v>
      </c>
      <c r="B38" s="1">
        <v>46255</v>
      </c>
      <c r="C38">
        <v>292.05999755859301</v>
      </c>
      <c r="D38">
        <v>215</v>
      </c>
      <c r="E38" s="5">
        <v>0.27760672274276199</v>
      </c>
      <c r="F38">
        <v>0.03</v>
      </c>
      <c r="G38">
        <v>0</v>
      </c>
      <c r="H38" s="5">
        <v>1.0149999999999999</v>
      </c>
      <c r="I38" t="s">
        <v>8</v>
      </c>
      <c r="J38">
        <v>1</v>
      </c>
      <c r="K38" s="2" t="s">
        <v>496</v>
      </c>
      <c r="L38" s="2" t="s">
        <v>464</v>
      </c>
      <c r="M38">
        <v>3</v>
      </c>
      <c r="N38">
        <v>2091</v>
      </c>
      <c r="O38" s="4">
        <v>0.354742780761718</v>
      </c>
      <c r="P38" s="4">
        <v>1.35841859329578</v>
      </c>
      <c r="Q38" s="4">
        <v>0.36461496076514699</v>
      </c>
      <c r="R38" s="4">
        <v>1.0149999999999999</v>
      </c>
      <c r="S38" s="4">
        <v>1.7339175027273499</v>
      </c>
      <c r="T38" s="4">
        <v>1.5418077229826299</v>
      </c>
      <c r="U38" s="4">
        <v>-4.1466360924629402E-2</v>
      </c>
      <c r="V38" s="4">
        <v>1.58140049116092E-3</v>
      </c>
      <c r="W38" s="4">
        <v>13.653704124921701</v>
      </c>
      <c r="X38" s="4">
        <v>-8.5727722506301198</v>
      </c>
      <c r="Y38" s="4">
        <v>-3.6437729195372999</v>
      </c>
      <c r="Z38" t="b">
        <v>1</v>
      </c>
      <c r="AA38" t="b">
        <v>0</v>
      </c>
    </row>
    <row r="39" spans="1:27" hidden="1" x14ac:dyDescent="0.2">
      <c r="A39" t="s">
        <v>29</v>
      </c>
      <c r="B39" s="1">
        <v>46283</v>
      </c>
      <c r="C39">
        <v>292.05999755859301</v>
      </c>
      <c r="D39">
        <v>205</v>
      </c>
      <c r="E39" s="5">
        <v>0.354266533880364</v>
      </c>
      <c r="F39">
        <v>0.03</v>
      </c>
      <c r="G39">
        <v>0</v>
      </c>
      <c r="H39" s="5">
        <v>1.1099999999999901</v>
      </c>
      <c r="I39" t="s">
        <v>8</v>
      </c>
      <c r="J39" s="2" t="s">
        <v>428</v>
      </c>
      <c r="K39" s="3" t="s">
        <v>492</v>
      </c>
      <c r="L39" s="3" t="s">
        <v>492</v>
      </c>
      <c r="M39">
        <v>3</v>
      </c>
      <c r="N39">
        <v>8257</v>
      </c>
      <c r="O39" s="4">
        <v>0.36145658081054599</v>
      </c>
      <c r="P39" s="4">
        <v>1.42468291491996</v>
      </c>
      <c r="Q39" s="4">
        <v>0.371580345391546</v>
      </c>
      <c r="R39" s="4">
        <v>1.1099999999999901</v>
      </c>
      <c r="S39" s="4">
        <v>1.7590177130896001</v>
      </c>
      <c r="T39" s="4">
        <v>1.5378520009093299</v>
      </c>
      <c r="U39" s="4">
        <v>-3.9287250009296303E-2</v>
      </c>
      <c r="V39" s="4">
        <v>1.3147267713747E-3</v>
      </c>
      <c r="W39" s="4">
        <v>14.762588807791101</v>
      </c>
      <c r="X39" s="4">
        <v>-7.3645080305232398</v>
      </c>
      <c r="Y39" s="4">
        <v>-4.4581730109540603</v>
      </c>
      <c r="Z39" t="b">
        <v>1</v>
      </c>
      <c r="AA39" t="b">
        <v>0</v>
      </c>
    </row>
    <row r="40" spans="1:27" hidden="1" x14ac:dyDescent="0.2">
      <c r="A40" t="s">
        <v>29</v>
      </c>
      <c r="B40" s="1">
        <v>46311</v>
      </c>
      <c r="C40">
        <v>292.05999755859301</v>
      </c>
      <c r="D40">
        <v>205</v>
      </c>
      <c r="E40" s="4">
        <v>0.43092634749613401</v>
      </c>
      <c r="F40">
        <v>0.03</v>
      </c>
      <c r="G40">
        <v>0</v>
      </c>
      <c r="H40" s="5">
        <v>90.875</v>
      </c>
      <c r="I40" t="s">
        <v>7</v>
      </c>
      <c r="J40">
        <v>90.15</v>
      </c>
      <c r="K40">
        <v>91.6</v>
      </c>
      <c r="L40">
        <v>73.349999999999994</v>
      </c>
      <c r="M40">
        <v>3</v>
      </c>
      <c r="N40">
        <v>817</v>
      </c>
      <c r="O40" s="4">
        <v>0.46387254882812501</v>
      </c>
      <c r="P40" s="4">
        <v>1.42468291491996</v>
      </c>
      <c r="Q40" s="4">
        <v>0.34304456383643001</v>
      </c>
      <c r="R40" s="4">
        <v>90.874999999999901</v>
      </c>
      <c r="S40" s="4">
        <v>1.7417736140376301</v>
      </c>
      <c r="T40" s="4">
        <v>1.5165820767365701</v>
      </c>
      <c r="U40" s="4">
        <v>0.95922596725280496</v>
      </c>
      <c r="V40" s="4">
        <v>1.3307913885517201E-3</v>
      </c>
      <c r="W40" s="4">
        <v>16.7806093138345</v>
      </c>
      <c r="X40" s="4">
        <v>-12.357507940407499</v>
      </c>
      <c r="Y40" s="4">
        <v>81.564245314244701</v>
      </c>
      <c r="Z40" t="b">
        <v>0</v>
      </c>
      <c r="AA40" t="b">
        <v>1</v>
      </c>
    </row>
    <row r="41" spans="1:27" hidden="1" x14ac:dyDescent="0.2">
      <c r="A41" t="s">
        <v>29</v>
      </c>
      <c r="B41" s="1">
        <v>46185</v>
      </c>
      <c r="C41">
        <v>292.05999755859301</v>
      </c>
      <c r="D41">
        <v>260</v>
      </c>
      <c r="E41" s="4">
        <v>8.5957200196307704E-2</v>
      </c>
      <c r="F41">
        <v>0.03</v>
      </c>
      <c r="G41">
        <v>0</v>
      </c>
      <c r="H41" s="5">
        <v>33.274999999999999</v>
      </c>
      <c r="I41" t="s">
        <v>7</v>
      </c>
      <c r="J41">
        <v>32.450000000000003</v>
      </c>
      <c r="K41">
        <v>34.1</v>
      </c>
      <c r="L41">
        <v>35.4</v>
      </c>
      <c r="M41">
        <v>39</v>
      </c>
      <c r="N41">
        <v>50</v>
      </c>
      <c r="O41" s="4">
        <v>0.35449864257812402</v>
      </c>
      <c r="P41" s="4">
        <v>1.12330768291766</v>
      </c>
      <c r="Q41" s="4">
        <v>0.260964757878139</v>
      </c>
      <c r="R41" s="4">
        <v>33.274999999999999</v>
      </c>
      <c r="S41" s="4">
        <v>1.59171282922387</v>
      </c>
      <c r="T41" s="4">
        <v>1.5152019852907399</v>
      </c>
      <c r="U41" s="4">
        <v>0.94427537781689097</v>
      </c>
      <c r="V41" s="4">
        <v>5.0299267712294003E-3</v>
      </c>
      <c r="W41" s="4">
        <v>9.6243174590914204</v>
      </c>
      <c r="X41" s="4">
        <v>-21.884942953574601</v>
      </c>
      <c r="Y41" s="4">
        <v>20.8454861672706</v>
      </c>
      <c r="Z41" t="b">
        <v>0</v>
      </c>
      <c r="AA41" t="b">
        <v>0</v>
      </c>
    </row>
    <row r="42" spans="1:27" hidden="1" x14ac:dyDescent="0.2">
      <c r="A42" t="s">
        <v>29</v>
      </c>
      <c r="B42" s="1">
        <v>46220</v>
      </c>
      <c r="C42">
        <v>292.05999755859301</v>
      </c>
      <c r="D42">
        <v>235</v>
      </c>
      <c r="E42" s="5">
        <v>0.18178195212440099</v>
      </c>
      <c r="F42">
        <v>0.03</v>
      </c>
      <c r="G42">
        <v>0</v>
      </c>
      <c r="H42" s="5">
        <v>0.89</v>
      </c>
      <c r="I42" t="s">
        <v>8</v>
      </c>
      <c r="J42">
        <v>0.87</v>
      </c>
      <c r="K42">
        <v>0.91</v>
      </c>
      <c r="L42">
        <v>0.93</v>
      </c>
      <c r="M42">
        <v>39</v>
      </c>
      <c r="N42">
        <v>5379</v>
      </c>
      <c r="O42" s="4">
        <v>0.321173780517578</v>
      </c>
      <c r="P42" s="4">
        <v>1.2428085002493301</v>
      </c>
      <c r="Q42" s="4">
        <v>0.330308226957714</v>
      </c>
      <c r="R42" s="4">
        <v>0.88999999999988499</v>
      </c>
      <c r="S42" s="4">
        <v>1.65265881334355</v>
      </c>
      <c r="T42" s="4">
        <v>1.5118289453429701</v>
      </c>
      <c r="U42" s="4">
        <v>-4.9200160561423997E-2</v>
      </c>
      <c r="V42" s="4">
        <v>2.4754436783439499E-3</v>
      </c>
      <c r="W42" s="4">
        <v>12.678484902462699</v>
      </c>
      <c r="X42" s="4">
        <v>-11.060984943251199</v>
      </c>
      <c r="Y42" s="4">
        <v>-2.7738832972827598</v>
      </c>
      <c r="Z42" t="b">
        <v>1</v>
      </c>
      <c r="AA42" t="b">
        <v>0</v>
      </c>
    </row>
    <row r="43" spans="1:27" hidden="1" x14ac:dyDescent="0.2">
      <c r="A43" t="s">
        <v>29</v>
      </c>
      <c r="B43" s="1">
        <v>46199</v>
      </c>
      <c r="C43">
        <v>292.05999755859301</v>
      </c>
      <c r="D43">
        <v>245</v>
      </c>
      <c r="E43" s="5">
        <v>0.124287092298907</v>
      </c>
      <c r="F43">
        <v>0.03</v>
      </c>
      <c r="G43">
        <v>0</v>
      </c>
      <c r="H43" s="5">
        <v>0.79499999999999904</v>
      </c>
      <c r="I43" t="s">
        <v>8</v>
      </c>
      <c r="J43">
        <v>0.69</v>
      </c>
      <c r="K43">
        <v>0.9</v>
      </c>
      <c r="L43" s="2" t="s">
        <v>469</v>
      </c>
      <c r="N43">
        <v>2</v>
      </c>
      <c r="O43" s="4">
        <v>0.32495792236328103</v>
      </c>
      <c r="P43" s="4">
        <v>1.1920816226881299</v>
      </c>
      <c r="Q43" s="4">
        <v>0.32733897185814198</v>
      </c>
      <c r="R43" s="4">
        <v>0.79499999999999404</v>
      </c>
      <c r="S43" s="4">
        <v>1.61253273465647</v>
      </c>
      <c r="T43" s="4">
        <v>1.49713142755874</v>
      </c>
      <c r="U43" s="4">
        <v>-5.3423031279891398E-2</v>
      </c>
      <c r="V43" s="4">
        <v>3.2254296999197499E-3</v>
      </c>
      <c r="W43" s="4">
        <v>11.1932312663125</v>
      </c>
      <c r="X43" s="4">
        <v>-14.2480573613185</v>
      </c>
      <c r="Y43" s="4">
        <v>-2.0380262298751801</v>
      </c>
      <c r="Z43" t="b">
        <v>1</v>
      </c>
      <c r="AA43" t="b">
        <v>0</v>
      </c>
    </row>
    <row r="44" spans="1:27" hidden="1" x14ac:dyDescent="0.2">
      <c r="A44" t="s">
        <v>29</v>
      </c>
      <c r="B44" s="1">
        <v>46164</v>
      </c>
      <c r="C44">
        <v>292.05999755859301</v>
      </c>
      <c r="D44">
        <v>277.5</v>
      </c>
      <c r="E44" s="4">
        <v>2.84623583552614E-2</v>
      </c>
      <c r="F44">
        <v>0.03</v>
      </c>
      <c r="G44">
        <v>0</v>
      </c>
      <c r="H44" s="5">
        <v>15.074999999999999</v>
      </c>
      <c r="I44" t="s">
        <v>7</v>
      </c>
      <c r="J44">
        <v>14.65</v>
      </c>
      <c r="K44" s="2" t="s">
        <v>129</v>
      </c>
      <c r="L44" s="2" t="s">
        <v>142</v>
      </c>
      <c r="M44">
        <v>8</v>
      </c>
      <c r="N44">
        <v>344</v>
      </c>
      <c r="O44" s="4">
        <v>0.26148199462890598</v>
      </c>
      <c r="P44" s="4">
        <v>1.0524684596706</v>
      </c>
      <c r="Q44" s="4">
        <v>0.20368526018397201</v>
      </c>
      <c r="R44" s="4">
        <v>15.0749999999999</v>
      </c>
      <c r="S44" s="4">
        <v>1.53019607386089</v>
      </c>
      <c r="T44" s="4">
        <v>1.49583275964421</v>
      </c>
      <c r="U44" s="4">
        <v>0.93701589854429401</v>
      </c>
      <c r="V44" s="4">
        <v>1.23280014069792E-2</v>
      </c>
      <c r="W44" s="4">
        <v>6.0963138079832699</v>
      </c>
      <c r="X44" s="4">
        <v>-29.571230195521899</v>
      </c>
      <c r="Y44" s="4">
        <v>7.36007729199219</v>
      </c>
      <c r="Z44" t="b">
        <v>0</v>
      </c>
      <c r="AA44" t="b">
        <v>0</v>
      </c>
    </row>
    <row r="45" spans="1:27" hidden="1" x14ac:dyDescent="0.2">
      <c r="A45" t="s">
        <v>29</v>
      </c>
      <c r="B45" s="1">
        <v>46283</v>
      </c>
      <c r="C45">
        <v>292.05999755859301</v>
      </c>
      <c r="D45">
        <v>210</v>
      </c>
      <c r="E45" s="4">
        <v>0.354266533880364</v>
      </c>
      <c r="F45">
        <v>0.03</v>
      </c>
      <c r="G45">
        <v>0</v>
      </c>
      <c r="H45" s="5">
        <v>85.525000000000006</v>
      </c>
      <c r="I45" t="s">
        <v>7</v>
      </c>
      <c r="J45">
        <v>85</v>
      </c>
      <c r="K45">
        <v>86.05</v>
      </c>
      <c r="L45">
        <v>85.53</v>
      </c>
      <c r="M45">
        <v>11</v>
      </c>
      <c r="N45">
        <v>2525</v>
      </c>
      <c r="O45" s="4">
        <v>0.46631393066406202</v>
      </c>
      <c r="P45" s="4">
        <v>1.3907618931361601</v>
      </c>
      <c r="Q45" s="4">
        <v>0.359467782614871</v>
      </c>
      <c r="R45" s="4">
        <v>85.525000000000006</v>
      </c>
      <c r="S45" s="4">
        <v>1.69832997432529</v>
      </c>
      <c r="T45" s="4">
        <v>1.4843736950605599</v>
      </c>
      <c r="U45" s="4">
        <v>0.955277249773268</v>
      </c>
      <c r="V45" s="4">
        <v>1.5093494497484801E-3</v>
      </c>
      <c r="W45" s="4">
        <v>16.395476996731599</v>
      </c>
      <c r="X45" s="4">
        <v>-14.122293691274299</v>
      </c>
      <c r="Y45" s="4">
        <v>68.541105199472099</v>
      </c>
      <c r="Z45" t="b">
        <v>0</v>
      </c>
      <c r="AA45" t="b">
        <v>1</v>
      </c>
    </row>
    <row r="46" spans="1:27" hidden="1" x14ac:dyDescent="0.2">
      <c r="A46" t="s">
        <v>29</v>
      </c>
      <c r="B46" s="1">
        <v>46191</v>
      </c>
      <c r="C46">
        <v>292.05999755859301</v>
      </c>
      <c r="D46">
        <v>250</v>
      </c>
      <c r="E46" s="5">
        <v>0.102384294092041</v>
      </c>
      <c r="F46">
        <v>0.03</v>
      </c>
      <c r="G46">
        <v>0</v>
      </c>
      <c r="H46" s="5">
        <v>0.77</v>
      </c>
      <c r="I46" t="s">
        <v>8</v>
      </c>
      <c r="J46">
        <v>0.76</v>
      </c>
      <c r="K46">
        <v>0.78</v>
      </c>
      <c r="L46">
        <v>0.8</v>
      </c>
      <c r="M46">
        <v>130</v>
      </c>
      <c r="N46">
        <v>24042</v>
      </c>
      <c r="O46" s="4">
        <v>0.31348342773437499</v>
      </c>
      <c r="P46" s="4">
        <v>1.1682399902343701</v>
      </c>
      <c r="Q46" s="4">
        <v>0.32443500811958398</v>
      </c>
      <c r="R46" s="4">
        <v>0.76999999999999602</v>
      </c>
      <c r="S46" s="4">
        <v>1.57938821700222</v>
      </c>
      <c r="T46" s="4">
        <v>1.47557697650048</v>
      </c>
      <c r="U46" s="4">
        <v>-5.7123519191029801E-2</v>
      </c>
      <c r="V46" s="4">
        <v>3.7803059580441699E-3</v>
      </c>
      <c r="W46" s="4">
        <v>10.711052700277</v>
      </c>
      <c r="X46" s="4">
        <v>-16.446969110419499</v>
      </c>
      <c r="Y46" s="4">
        <v>-1.7869637522641</v>
      </c>
      <c r="Z46" t="b">
        <v>1</v>
      </c>
      <c r="AA46" t="b">
        <v>0</v>
      </c>
    </row>
    <row r="47" spans="1:27" hidden="1" x14ac:dyDescent="0.2">
      <c r="A47" t="s">
        <v>29</v>
      </c>
      <c r="B47" s="1">
        <v>46346</v>
      </c>
      <c r="C47">
        <v>292.05999755859301</v>
      </c>
      <c r="D47">
        <v>200</v>
      </c>
      <c r="E47" s="4">
        <v>0.52675111540592401</v>
      </c>
      <c r="F47">
        <v>0.03</v>
      </c>
      <c r="G47">
        <v>0</v>
      </c>
      <c r="H47" s="5">
        <v>96.575000000000003</v>
      </c>
      <c r="I47" t="s">
        <v>7</v>
      </c>
      <c r="J47">
        <v>95.2</v>
      </c>
      <c r="K47">
        <v>97.95</v>
      </c>
      <c r="L47">
        <v>88.42</v>
      </c>
      <c r="M47">
        <v>1</v>
      </c>
      <c r="N47">
        <v>75</v>
      </c>
      <c r="O47" s="4">
        <v>0.47882601257324198</v>
      </c>
      <c r="P47" s="4">
        <v>1.4602999877929601</v>
      </c>
      <c r="Q47" s="4">
        <v>0.34035676183213998</v>
      </c>
      <c r="R47" s="4">
        <v>96.574999999999903</v>
      </c>
      <c r="S47" s="4">
        <v>1.72030471776069</v>
      </c>
      <c r="T47" s="4">
        <v>1.4732818751397401</v>
      </c>
      <c r="U47" s="4">
        <v>0.95731146682858803</v>
      </c>
      <c r="V47" s="4">
        <v>1.2591133703373999E-3</v>
      </c>
      <c r="W47" s="4">
        <v>19.255235613684999</v>
      </c>
      <c r="X47" s="4">
        <v>-11.711343338050099</v>
      </c>
      <c r="Y47" s="4">
        <v>96.404611510843395</v>
      </c>
      <c r="Z47" t="b">
        <v>0</v>
      </c>
      <c r="AA47" t="b">
        <v>1</v>
      </c>
    </row>
    <row r="48" spans="1:27" hidden="1" x14ac:dyDescent="0.2">
      <c r="A48" t="s">
        <v>29</v>
      </c>
      <c r="B48" s="1">
        <v>46311</v>
      </c>
      <c r="C48">
        <v>292.05999755859301</v>
      </c>
      <c r="D48">
        <v>210</v>
      </c>
      <c r="E48" s="4">
        <v>0.43092634749613401</v>
      </c>
      <c r="F48">
        <v>0.03</v>
      </c>
      <c r="G48">
        <v>0</v>
      </c>
      <c r="H48" s="5">
        <v>86.05</v>
      </c>
      <c r="I48" t="s">
        <v>7</v>
      </c>
      <c r="J48">
        <v>84.75</v>
      </c>
      <c r="K48">
        <v>87.35</v>
      </c>
      <c r="L48">
        <v>87.23</v>
      </c>
      <c r="M48">
        <v>2</v>
      </c>
      <c r="N48">
        <v>465</v>
      </c>
      <c r="O48" s="4">
        <v>0.46137013244628899</v>
      </c>
      <c r="P48" s="4">
        <v>1.3907618931361601</v>
      </c>
      <c r="Q48" s="4">
        <v>0.33037077237151802</v>
      </c>
      <c r="R48" s="4">
        <v>86.05</v>
      </c>
      <c r="S48" s="4">
        <v>1.68899855842497</v>
      </c>
      <c r="T48" s="4">
        <v>1.47212672906944</v>
      </c>
      <c r="U48" s="4">
        <v>0.95439014689291402</v>
      </c>
      <c r="V48" s="4">
        <v>1.5127787272401401E-3</v>
      </c>
      <c r="W48" s="4">
        <v>18.370637618332601</v>
      </c>
      <c r="X48" s="4">
        <v>-12.8226233765802</v>
      </c>
      <c r="Y48" s="4">
        <v>83.034846250844893</v>
      </c>
      <c r="Z48" t="b">
        <v>0</v>
      </c>
      <c r="AA48" t="b">
        <v>1</v>
      </c>
    </row>
    <row r="49" spans="1:27" hidden="1" x14ac:dyDescent="0.2">
      <c r="A49" t="s">
        <v>29</v>
      </c>
      <c r="B49" s="1">
        <v>46199</v>
      </c>
      <c r="C49">
        <v>292.05999755859301</v>
      </c>
      <c r="D49">
        <v>255</v>
      </c>
      <c r="E49" s="4">
        <v>0.124287092298907</v>
      </c>
      <c r="F49">
        <v>0.03</v>
      </c>
      <c r="G49">
        <v>0</v>
      </c>
      <c r="H49" s="5">
        <v>38.774999999999999</v>
      </c>
      <c r="I49" t="s">
        <v>7</v>
      </c>
      <c r="J49">
        <v>38.049999999999997</v>
      </c>
      <c r="K49">
        <v>39.5</v>
      </c>
      <c r="L49">
        <v>40.6</v>
      </c>
      <c r="N49">
        <v>1</v>
      </c>
      <c r="O49" s="4">
        <v>0.35101967346191398</v>
      </c>
      <c r="P49" s="4">
        <v>1.1453333237591901</v>
      </c>
      <c r="Q49" s="4">
        <v>0.26561293268804198</v>
      </c>
      <c r="R49" s="4">
        <v>38.774999999999999</v>
      </c>
      <c r="S49" s="4">
        <v>1.53575702546877</v>
      </c>
      <c r="T49" s="4">
        <v>1.4421168473981101</v>
      </c>
      <c r="U49" s="4">
        <v>0.93770100838752102</v>
      </c>
      <c r="V49" s="4">
        <v>4.4856275496007996E-3</v>
      </c>
      <c r="W49" s="4">
        <v>12.631141772709601</v>
      </c>
      <c r="X49" s="4">
        <v>-20.549653730279601</v>
      </c>
      <c r="Y49" s="4">
        <v>29.218646838730599</v>
      </c>
      <c r="Z49" t="b">
        <v>0</v>
      </c>
      <c r="AA49" t="b">
        <v>0</v>
      </c>
    </row>
    <row r="50" spans="1:27" hidden="1" x14ac:dyDescent="0.2">
      <c r="A50" t="s">
        <v>29</v>
      </c>
      <c r="B50" s="1">
        <v>46185</v>
      </c>
      <c r="C50">
        <v>292.05999755859301</v>
      </c>
      <c r="D50">
        <v>255</v>
      </c>
      <c r="E50" s="5">
        <v>8.5957200196307704E-2</v>
      </c>
      <c r="F50">
        <v>0.03</v>
      </c>
      <c r="G50">
        <v>0</v>
      </c>
      <c r="H50" s="5">
        <v>0.79499999999999904</v>
      </c>
      <c r="I50" t="s">
        <v>8</v>
      </c>
      <c r="J50">
        <v>0.75</v>
      </c>
      <c r="K50">
        <v>0.84</v>
      </c>
      <c r="L50">
        <v>0.86</v>
      </c>
      <c r="M50">
        <v>6</v>
      </c>
      <c r="N50">
        <v>376</v>
      </c>
      <c r="O50" s="4">
        <v>0.31140825317382798</v>
      </c>
      <c r="P50" s="4">
        <v>1.1453333237591901</v>
      </c>
      <c r="Q50" s="4">
        <v>0.32003801033592499</v>
      </c>
      <c r="R50" s="4">
        <v>0.79499999999996196</v>
      </c>
      <c r="S50" s="4">
        <v>1.52058144187068</v>
      </c>
      <c r="T50" s="4">
        <v>1.42675123100016</v>
      </c>
      <c r="U50" s="4">
        <v>-6.4182453419907706E-2</v>
      </c>
      <c r="V50" s="4">
        <v>4.58157089804875E-3</v>
      </c>
      <c r="W50" s="4">
        <v>10.7508397628318</v>
      </c>
      <c r="X50" s="4">
        <v>-19.427694724991198</v>
      </c>
      <c r="Y50" s="4">
        <v>-1.6796146246567401</v>
      </c>
      <c r="Z50" t="b">
        <v>1</v>
      </c>
      <c r="AA50" t="b">
        <v>0</v>
      </c>
    </row>
    <row r="51" spans="1:27" hidden="1" x14ac:dyDescent="0.2">
      <c r="A51" t="s">
        <v>29</v>
      </c>
      <c r="B51" s="1">
        <v>46178</v>
      </c>
      <c r="C51">
        <v>292.05999755859301</v>
      </c>
      <c r="D51">
        <v>260</v>
      </c>
      <c r="E51" s="5">
        <v>6.6792252470498303E-2</v>
      </c>
      <c r="F51">
        <v>0.03</v>
      </c>
      <c r="G51">
        <v>0</v>
      </c>
      <c r="H51" s="5">
        <v>0.70499999999999996</v>
      </c>
      <c r="I51" t="s">
        <v>8</v>
      </c>
      <c r="J51">
        <v>0.68</v>
      </c>
      <c r="K51">
        <v>0.73</v>
      </c>
      <c r="L51">
        <v>0.71</v>
      </c>
      <c r="M51">
        <v>22</v>
      </c>
      <c r="N51">
        <v>1088</v>
      </c>
      <c r="O51" s="4">
        <v>0.30091031127929602</v>
      </c>
      <c r="P51" s="4">
        <v>1.12330768291766</v>
      </c>
      <c r="Q51" s="4">
        <v>0.31243093045193099</v>
      </c>
      <c r="R51" s="4">
        <v>0.70499999999986596</v>
      </c>
      <c r="S51" s="4">
        <v>1.5052435207572801</v>
      </c>
      <c r="T51" s="4">
        <v>1.42449825523181</v>
      </c>
      <c r="U51" s="4">
        <v>-6.6130739940037098E-2</v>
      </c>
      <c r="V51" s="4">
        <v>5.4490125839042501E-3</v>
      </c>
      <c r="W51" s="4">
        <v>9.6993376297431908</v>
      </c>
      <c r="X51" s="4">
        <v>-22.084489960372601</v>
      </c>
      <c r="Y51" s="4">
        <v>-1.3371237032883001</v>
      </c>
      <c r="Z51" t="b">
        <v>1</v>
      </c>
      <c r="AA51" t="b">
        <v>0</v>
      </c>
    </row>
    <row r="52" spans="1:27" hidden="1" x14ac:dyDescent="0.2">
      <c r="A52" t="s">
        <v>29</v>
      </c>
      <c r="B52" s="1">
        <v>46311</v>
      </c>
      <c r="C52">
        <v>292.05999755859301</v>
      </c>
      <c r="D52">
        <v>205</v>
      </c>
      <c r="E52" s="5">
        <v>0.43092634749613401</v>
      </c>
      <c r="F52">
        <v>0.03</v>
      </c>
      <c r="G52">
        <v>0</v>
      </c>
      <c r="H52" s="5">
        <v>1.5349999999999999</v>
      </c>
      <c r="I52" t="s">
        <v>8</v>
      </c>
      <c r="J52" s="2" t="s">
        <v>464</v>
      </c>
      <c r="K52" s="3" t="s">
        <v>462</v>
      </c>
      <c r="L52" s="3" t="s">
        <v>465</v>
      </c>
      <c r="M52">
        <v>10</v>
      </c>
      <c r="N52">
        <v>1637</v>
      </c>
      <c r="O52" s="4">
        <v>0.35193519165039</v>
      </c>
      <c r="P52" s="4">
        <v>1.42468291491996</v>
      </c>
      <c r="Q52" s="4">
        <v>0.36262522170200701</v>
      </c>
      <c r="R52" s="4">
        <v>1.5349999999999799</v>
      </c>
      <c r="S52" s="4">
        <v>1.6602298303666501</v>
      </c>
      <c r="T52" s="4">
        <v>1.42218457401288</v>
      </c>
      <c r="U52" s="4">
        <v>-4.8434112874363E-2</v>
      </c>
      <c r="V52" s="4">
        <v>1.4462448221731999E-3</v>
      </c>
      <c r="W52" s="4">
        <v>19.277336450829502</v>
      </c>
      <c r="X52" s="4">
        <v>-7.6405349685290904</v>
      </c>
      <c r="Y52" s="4">
        <v>-6.7572125082800802</v>
      </c>
      <c r="Z52" t="b">
        <v>1</v>
      </c>
      <c r="AA52" t="b">
        <v>0</v>
      </c>
    </row>
    <row r="53" spans="1:27" hidden="1" x14ac:dyDescent="0.2">
      <c r="A53" t="s">
        <v>29</v>
      </c>
      <c r="B53" s="1">
        <v>46346</v>
      </c>
      <c r="C53">
        <v>292.05999755859301</v>
      </c>
      <c r="D53">
        <v>195</v>
      </c>
      <c r="E53" s="27">
        <v>0.52675111540592401</v>
      </c>
      <c r="F53">
        <v>0.03</v>
      </c>
      <c r="G53">
        <v>0</v>
      </c>
      <c r="H53" s="5">
        <v>1.66</v>
      </c>
      <c r="I53" t="s">
        <v>8</v>
      </c>
      <c r="J53" s="2" t="s">
        <v>451</v>
      </c>
      <c r="K53" s="3" t="s">
        <v>449</v>
      </c>
      <c r="L53" s="3" t="s">
        <v>453</v>
      </c>
      <c r="M53">
        <v>1</v>
      </c>
      <c r="N53">
        <v>399</v>
      </c>
      <c r="O53" s="4">
        <v>0.36243313354492102</v>
      </c>
      <c r="P53" s="4">
        <v>1.4977435772235499</v>
      </c>
      <c r="Q53" s="4">
        <v>0.372945817068847</v>
      </c>
      <c r="R53" s="4">
        <v>1.6600000000000099</v>
      </c>
      <c r="S53" s="4">
        <v>1.68613435479364</v>
      </c>
      <c r="T53" s="4">
        <v>1.4154591509868399</v>
      </c>
      <c r="U53" s="4">
        <v>-4.5884962126014901E-2</v>
      </c>
      <c r="V53" s="4">
        <v>1.2179494295154901E-3</v>
      </c>
      <c r="W53" s="4">
        <v>20.409135790136599</v>
      </c>
      <c r="X53" s="4">
        <v>-6.7731159779104004</v>
      </c>
      <c r="Y53" s="4">
        <v>-7.9334838440931703</v>
      </c>
      <c r="Z53" t="b">
        <v>1</v>
      </c>
      <c r="AA53" t="b">
        <v>0</v>
      </c>
    </row>
    <row r="54" spans="1:27" hidden="1" x14ac:dyDescent="0.2">
      <c r="A54" t="s">
        <v>29</v>
      </c>
      <c r="B54" s="1">
        <v>46220</v>
      </c>
      <c r="C54">
        <v>292.05999755859301</v>
      </c>
      <c r="D54">
        <v>240</v>
      </c>
      <c r="E54" s="5">
        <v>0.18178195212440099</v>
      </c>
      <c r="F54">
        <v>0.03</v>
      </c>
      <c r="G54">
        <v>0</v>
      </c>
      <c r="H54" s="5">
        <v>1.105</v>
      </c>
      <c r="I54" t="s">
        <v>8</v>
      </c>
      <c r="J54" s="2" t="s">
        <v>446</v>
      </c>
      <c r="K54" s="3" t="s">
        <v>492</v>
      </c>
      <c r="L54" s="3" t="s">
        <v>494</v>
      </c>
      <c r="M54">
        <v>24</v>
      </c>
      <c r="N54">
        <v>9888</v>
      </c>
      <c r="O54" s="4">
        <v>0.310797907714843</v>
      </c>
      <c r="P54" s="4">
        <v>1.21691665649414</v>
      </c>
      <c r="Q54" s="4">
        <v>0.31995361100578101</v>
      </c>
      <c r="R54" s="4">
        <v>1.1049999999999101</v>
      </c>
      <c r="S54" s="4">
        <v>1.54732392980098</v>
      </c>
      <c r="T54" s="4">
        <v>1.4109088449595699</v>
      </c>
      <c r="U54" s="4">
        <v>-6.0892577105460997E-2</v>
      </c>
      <c r="V54" s="4">
        <v>3.02467839057589E-3</v>
      </c>
      <c r="W54" s="4">
        <v>15.0058685232946</v>
      </c>
      <c r="X54" s="4">
        <v>-12.6392028759455</v>
      </c>
      <c r="Y54" s="4">
        <v>-3.43373126891123</v>
      </c>
      <c r="Z54" t="b">
        <v>1</v>
      </c>
      <c r="AA54" t="b">
        <v>0</v>
      </c>
    </row>
    <row r="55" spans="1:27" hidden="1" x14ac:dyDescent="0.2">
      <c r="A55" t="s">
        <v>29</v>
      </c>
      <c r="B55" s="1">
        <v>46171</v>
      </c>
      <c r="C55">
        <v>292.05999755859301</v>
      </c>
      <c r="D55">
        <v>265</v>
      </c>
      <c r="E55" s="5">
        <v>4.7627303797627099E-2</v>
      </c>
      <c r="F55">
        <v>0.03</v>
      </c>
      <c r="G55">
        <v>0</v>
      </c>
      <c r="H55" s="5">
        <v>0.64</v>
      </c>
      <c r="I55" t="s">
        <v>8</v>
      </c>
      <c r="J55">
        <v>0.62</v>
      </c>
      <c r="K55">
        <v>0.66</v>
      </c>
      <c r="L55">
        <v>0.69</v>
      </c>
      <c r="M55">
        <v>7</v>
      </c>
      <c r="N55">
        <v>1216</v>
      </c>
      <c r="O55" s="4">
        <v>0.29907927490234298</v>
      </c>
      <c r="P55" s="4">
        <v>1.10211319833431</v>
      </c>
      <c r="Q55" s="4">
        <v>0.31407101222815698</v>
      </c>
      <c r="R55" s="4">
        <v>0.63999999999980794</v>
      </c>
      <c r="S55" s="4">
        <v>1.4736577909408599</v>
      </c>
      <c r="T55" s="4">
        <v>1.4051159361558601</v>
      </c>
      <c r="U55" s="4">
        <v>-7.02868764348899E-2</v>
      </c>
      <c r="V55" s="4">
        <v>6.7283810174565296E-3</v>
      </c>
      <c r="W55" s="4">
        <v>8.5849660532403504</v>
      </c>
      <c r="X55" s="4">
        <v>-27.671087014047401</v>
      </c>
      <c r="Y55" s="4">
        <v>-1.00817405047233</v>
      </c>
      <c r="Z55" t="b">
        <v>1</v>
      </c>
      <c r="AA55" t="b">
        <v>0</v>
      </c>
    </row>
    <row r="56" spans="1:27" hidden="1" x14ac:dyDescent="0.2">
      <c r="A56" t="s">
        <v>29</v>
      </c>
      <c r="B56" s="1">
        <v>46346</v>
      </c>
      <c r="C56">
        <v>292.05999755859301</v>
      </c>
      <c r="D56">
        <v>205</v>
      </c>
      <c r="E56" s="4">
        <v>0.52675111540592401</v>
      </c>
      <c r="F56">
        <v>0.03</v>
      </c>
      <c r="G56">
        <v>0</v>
      </c>
      <c r="H56" s="5">
        <v>91.9</v>
      </c>
      <c r="I56" t="s">
        <v>7</v>
      </c>
      <c r="J56">
        <v>90.65</v>
      </c>
      <c r="K56">
        <v>93.15</v>
      </c>
      <c r="L56">
        <v>91.71</v>
      </c>
      <c r="M56">
        <v>1</v>
      </c>
      <c r="N56">
        <v>57</v>
      </c>
      <c r="O56" s="4">
        <v>0.46045461425781198</v>
      </c>
      <c r="P56" s="4">
        <v>1.42468291491996</v>
      </c>
      <c r="Q56" s="4">
        <v>0.33432536184565897</v>
      </c>
      <c r="R56" s="4">
        <v>91.899999999999906</v>
      </c>
      <c r="S56" s="4">
        <v>1.6451587679369799</v>
      </c>
      <c r="T56" s="4">
        <v>1.4025133719741401</v>
      </c>
      <c r="U56" s="4">
        <v>0.95003146301396102</v>
      </c>
      <c r="V56" s="4">
        <v>1.4546102349227599E-3</v>
      </c>
      <c r="W56" s="4">
        <v>21.850711387687799</v>
      </c>
      <c r="X56" s="4">
        <v>-12.5012347936262</v>
      </c>
      <c r="Y56" s="4">
        <v>97.747195861902298</v>
      </c>
      <c r="Z56" t="b">
        <v>0</v>
      </c>
      <c r="AA56" t="b">
        <v>1</v>
      </c>
    </row>
    <row r="57" spans="1:27" hidden="1" x14ac:dyDescent="0.2">
      <c r="A57" t="s">
        <v>29</v>
      </c>
      <c r="B57" s="1">
        <v>46283</v>
      </c>
      <c r="C57">
        <v>292.05999755859301</v>
      </c>
      <c r="D57">
        <v>215</v>
      </c>
      <c r="E57" s="5">
        <v>0.354266533880364</v>
      </c>
      <c r="F57">
        <v>0.03</v>
      </c>
      <c r="G57">
        <v>0</v>
      </c>
      <c r="H57" s="5">
        <v>1.5049999999999999</v>
      </c>
      <c r="I57" t="s">
        <v>8</v>
      </c>
      <c r="J57" s="3" t="s">
        <v>465</v>
      </c>
      <c r="K57" s="3" t="s">
        <v>466</v>
      </c>
      <c r="L57" s="3" t="s">
        <v>465</v>
      </c>
      <c r="M57">
        <v>1</v>
      </c>
      <c r="N57">
        <v>5915</v>
      </c>
      <c r="O57" s="4">
        <v>0.34216966430663998</v>
      </c>
      <c r="P57" s="4">
        <v>1.35841859329578</v>
      </c>
      <c r="Q57" s="4">
        <v>0.35330401545825801</v>
      </c>
      <c r="R57" s="4">
        <v>1.5049999999999999</v>
      </c>
      <c r="S57" s="4">
        <v>1.6123617168993001</v>
      </c>
      <c r="T57" s="4">
        <v>1.40207412993709</v>
      </c>
      <c r="U57" s="4">
        <v>-5.34416252220071E-2</v>
      </c>
      <c r="V57" s="4">
        <v>1.7705346513092E-3</v>
      </c>
      <c r="W57" s="4">
        <v>18.902849949842199</v>
      </c>
      <c r="X57" s="4">
        <v>-8.9123512589429197</v>
      </c>
      <c r="Y57" s="4">
        <v>-6.0626202070692798</v>
      </c>
      <c r="Z57" t="b">
        <v>1</v>
      </c>
      <c r="AA57" t="b">
        <v>0</v>
      </c>
    </row>
    <row r="58" spans="1:27" hidden="1" x14ac:dyDescent="0.2">
      <c r="A58" t="s">
        <v>29</v>
      </c>
      <c r="B58" s="1">
        <v>46191</v>
      </c>
      <c r="C58">
        <v>292.05999755859301</v>
      </c>
      <c r="D58">
        <v>255</v>
      </c>
      <c r="E58" s="4">
        <v>0.102384294092041</v>
      </c>
      <c r="F58">
        <v>0.03</v>
      </c>
      <c r="G58">
        <v>0</v>
      </c>
      <c r="H58" s="5">
        <v>38.700000000000003</v>
      </c>
      <c r="I58" t="s">
        <v>7</v>
      </c>
      <c r="J58">
        <v>38.4</v>
      </c>
      <c r="K58">
        <v>39</v>
      </c>
      <c r="L58">
        <v>39.090000000000003</v>
      </c>
      <c r="M58">
        <v>39</v>
      </c>
      <c r="N58">
        <v>7035</v>
      </c>
      <c r="O58" s="4">
        <v>0.359137268066406</v>
      </c>
      <c r="P58" s="4">
        <v>1.1453333237591901</v>
      </c>
      <c r="Q58" s="4">
        <v>0.29933675432686901</v>
      </c>
      <c r="R58" s="4">
        <v>38.699999999998198</v>
      </c>
      <c r="S58" s="4">
        <v>1.4966961621234001</v>
      </c>
      <c r="T58" s="4">
        <v>1.4009157468884901</v>
      </c>
      <c r="U58" s="4">
        <v>0.93276383232364901</v>
      </c>
      <c r="V58" s="4">
        <v>4.6529658870404899E-3</v>
      </c>
      <c r="W58" s="4">
        <v>12.1637478465661</v>
      </c>
      <c r="X58" s="4">
        <v>-24.793015002280999</v>
      </c>
      <c r="Y58" s="4">
        <v>23.929564633371399</v>
      </c>
      <c r="Z58" t="b">
        <v>0</v>
      </c>
      <c r="AA58" t="b">
        <v>0</v>
      </c>
    </row>
    <row r="59" spans="1:27" hidden="1" x14ac:dyDescent="0.2">
      <c r="A59" t="s">
        <v>29</v>
      </c>
      <c r="B59" s="1">
        <v>46255</v>
      </c>
      <c r="C59">
        <v>292.05999755859301</v>
      </c>
      <c r="D59">
        <v>225</v>
      </c>
      <c r="E59" s="5">
        <v>0.27760672274276199</v>
      </c>
      <c r="F59">
        <v>0.03</v>
      </c>
      <c r="G59">
        <v>0</v>
      </c>
      <c r="H59" s="5">
        <v>1.39</v>
      </c>
      <c r="I59" t="s">
        <v>8</v>
      </c>
      <c r="J59" s="3" t="s">
        <v>473</v>
      </c>
      <c r="K59" s="3" t="s">
        <v>475</v>
      </c>
      <c r="L59" s="3" t="s">
        <v>476</v>
      </c>
      <c r="M59">
        <v>382</v>
      </c>
      <c r="N59">
        <v>3149</v>
      </c>
      <c r="O59" s="4">
        <v>0.33331965515136702</v>
      </c>
      <c r="P59" s="4">
        <v>1.29804443359375</v>
      </c>
      <c r="Q59" s="4">
        <v>0.34353060943503799</v>
      </c>
      <c r="R59" s="4">
        <v>1.3899999999999899</v>
      </c>
      <c r="S59" s="4">
        <v>1.5777153159768</v>
      </c>
      <c r="T59" s="4">
        <v>1.3967145430637999</v>
      </c>
      <c r="U59" s="4">
        <v>-5.7315513041038699E-2</v>
      </c>
      <c r="V59" s="4">
        <v>2.17389102702318E-3</v>
      </c>
      <c r="W59" s="4">
        <v>17.6838712134793</v>
      </c>
      <c r="X59" s="4">
        <v>-10.3977626886919</v>
      </c>
      <c r="Y59" s="4">
        <v>-5.0328901234627601</v>
      </c>
      <c r="Z59" t="b">
        <v>1</v>
      </c>
      <c r="AA59" t="b">
        <v>0</v>
      </c>
    </row>
    <row r="60" spans="1:27" hidden="1" x14ac:dyDescent="0.2">
      <c r="A60" t="s">
        <v>29</v>
      </c>
      <c r="B60" s="1">
        <v>46164</v>
      </c>
      <c r="C60">
        <v>292.05999755859301</v>
      </c>
      <c r="D60">
        <v>270</v>
      </c>
      <c r="E60" s="5">
        <v>2.84623583552614E-2</v>
      </c>
      <c r="F60">
        <v>0.03</v>
      </c>
      <c r="G60">
        <v>0</v>
      </c>
      <c r="H60" s="5">
        <v>0.55499999999999905</v>
      </c>
      <c r="I60" t="s">
        <v>8</v>
      </c>
      <c r="J60">
        <v>0.53</v>
      </c>
      <c r="K60">
        <v>0.57999999999999996</v>
      </c>
      <c r="L60">
        <v>0.56000000000000005</v>
      </c>
      <c r="M60">
        <v>427</v>
      </c>
      <c r="N60">
        <v>1024</v>
      </c>
      <c r="O60" s="4">
        <v>0.30933307861328102</v>
      </c>
      <c r="P60" s="4">
        <v>1.08170369466145</v>
      </c>
      <c r="Q60" s="4">
        <v>0.33206126058632601</v>
      </c>
      <c r="R60" s="4">
        <v>0.55500000000004202</v>
      </c>
      <c r="S60" s="4">
        <v>1.44516947420675</v>
      </c>
      <c r="T60" s="4">
        <v>1.38914811347398</v>
      </c>
      <c r="U60" s="4">
        <v>-7.4205144206635196E-2</v>
      </c>
      <c r="V60" s="4">
        <v>8.5816165792775602E-3</v>
      </c>
      <c r="W60" s="4">
        <v>6.9183472360854301</v>
      </c>
      <c r="X60" s="4">
        <v>-39.690255123884199</v>
      </c>
      <c r="Y60" s="4">
        <v>-0.63264292154939095</v>
      </c>
      <c r="Z60" t="b">
        <v>1</v>
      </c>
      <c r="AA60" t="b">
        <v>0</v>
      </c>
    </row>
    <row r="61" spans="1:27" hidden="1" x14ac:dyDescent="0.2">
      <c r="A61" t="s">
        <v>29</v>
      </c>
      <c r="B61" s="1">
        <v>46199</v>
      </c>
      <c r="C61">
        <v>292.05999755859301</v>
      </c>
      <c r="D61">
        <v>250</v>
      </c>
      <c r="E61" s="5">
        <v>0.124287092298907</v>
      </c>
      <c r="F61">
        <v>0.03</v>
      </c>
      <c r="G61">
        <v>0</v>
      </c>
      <c r="H61" s="5">
        <v>1</v>
      </c>
      <c r="I61" t="s">
        <v>8</v>
      </c>
      <c r="J61">
        <v>0.93</v>
      </c>
      <c r="K61" s="2" t="s">
        <v>445</v>
      </c>
      <c r="L61">
        <v>0.9</v>
      </c>
      <c r="M61">
        <v>1</v>
      </c>
      <c r="N61">
        <v>144</v>
      </c>
      <c r="O61" s="4">
        <v>0.30737997314453103</v>
      </c>
      <c r="P61" s="4">
        <v>1.1682399902343701</v>
      </c>
      <c r="Q61" s="4">
        <v>0.31367446392634202</v>
      </c>
      <c r="R61" s="4">
        <v>0.99999999999948797</v>
      </c>
      <c r="S61" s="4">
        <v>1.49516565522233</v>
      </c>
      <c r="T61" s="4">
        <v>1.3845816849275601</v>
      </c>
      <c r="U61" s="4">
        <v>-6.7435607232404798E-2</v>
      </c>
      <c r="V61" s="4">
        <v>4.03932443805681E-3</v>
      </c>
      <c r="W61" s="4">
        <v>13.432538184023199</v>
      </c>
      <c r="X61" s="4">
        <v>-16.329592406719499</v>
      </c>
      <c r="Y61" s="4">
        <v>-2.5721516121443302</v>
      </c>
      <c r="Z61" t="b">
        <v>1</v>
      </c>
      <c r="AA61" t="b">
        <v>0</v>
      </c>
    </row>
    <row r="62" spans="1:27" hidden="1" x14ac:dyDescent="0.2">
      <c r="A62" t="s">
        <v>29</v>
      </c>
      <c r="B62" s="1">
        <v>46162</v>
      </c>
      <c r="C62">
        <v>292.05999755859301</v>
      </c>
      <c r="D62">
        <v>272.5</v>
      </c>
      <c r="E62" s="5">
        <v>2.29866642519393E-2</v>
      </c>
      <c r="F62">
        <v>0.03</v>
      </c>
      <c r="G62">
        <v>0</v>
      </c>
      <c r="H62" s="5">
        <v>0.51500000000000001</v>
      </c>
      <c r="I62" t="s">
        <v>8</v>
      </c>
      <c r="J62">
        <v>0.39</v>
      </c>
      <c r="K62">
        <v>0.64</v>
      </c>
      <c r="L62">
        <v>0.51</v>
      </c>
      <c r="M62">
        <v>31</v>
      </c>
      <c r="N62">
        <v>39</v>
      </c>
      <c r="O62" s="4">
        <v>0.31616894775390603</v>
      </c>
      <c r="P62" s="4">
        <v>1.07177980755447</v>
      </c>
      <c r="Q62" s="4">
        <v>0.32952029893513402</v>
      </c>
      <c r="R62" s="4">
        <v>0.515000000000014</v>
      </c>
      <c r="S62" s="4">
        <v>1.42631304957861</v>
      </c>
      <c r="T62" s="4">
        <v>1.3763533119237901</v>
      </c>
      <c r="U62" s="4">
        <v>-7.6888999732770996E-2</v>
      </c>
      <c r="V62" s="4">
        <v>9.8869022947101395E-3</v>
      </c>
      <c r="W62" s="4">
        <v>6.3879649160796896</v>
      </c>
      <c r="X62" s="4">
        <v>-45.097501073157702</v>
      </c>
      <c r="Y62" s="4">
        <v>-0.52803128655724696</v>
      </c>
      <c r="Z62" t="b">
        <v>1</v>
      </c>
      <c r="AA62" t="b">
        <v>0</v>
      </c>
    </row>
    <row r="63" spans="1:27" hidden="1" x14ac:dyDescent="0.2">
      <c r="A63" t="s">
        <v>29</v>
      </c>
      <c r="B63" s="1">
        <v>46185</v>
      </c>
      <c r="C63">
        <v>292.05999755859301</v>
      </c>
      <c r="D63">
        <v>265</v>
      </c>
      <c r="E63" s="4">
        <v>8.5957200196307704E-2</v>
      </c>
      <c r="F63">
        <v>0.03</v>
      </c>
      <c r="G63">
        <v>0</v>
      </c>
      <c r="H63" s="5">
        <v>28.45</v>
      </c>
      <c r="I63" t="s">
        <v>7</v>
      </c>
      <c r="J63">
        <v>27.85</v>
      </c>
      <c r="K63" s="2" t="s">
        <v>46</v>
      </c>
      <c r="L63" s="2" t="s">
        <v>40</v>
      </c>
      <c r="M63">
        <v>46</v>
      </c>
      <c r="N63">
        <v>182</v>
      </c>
      <c r="O63" s="4">
        <v>0.31067583862304599</v>
      </c>
      <c r="P63" s="4">
        <v>1.10211319833431</v>
      </c>
      <c r="Q63" s="4">
        <v>0.24163818295117301</v>
      </c>
      <c r="R63" s="4">
        <v>28.45</v>
      </c>
      <c r="S63" s="4">
        <v>1.4442545308385</v>
      </c>
      <c r="T63" s="4">
        <v>1.37340994073222</v>
      </c>
      <c r="U63" s="4">
        <v>0.92566630459056498</v>
      </c>
      <c r="V63" s="4">
        <v>6.7950104898715996E-3</v>
      </c>
      <c r="W63" s="4">
        <v>12.038769753912799</v>
      </c>
      <c r="X63" s="4">
        <v>-24.178368718882499</v>
      </c>
      <c r="Y63" s="4">
        <v>20.7930552079204</v>
      </c>
      <c r="Z63" t="b">
        <v>0</v>
      </c>
      <c r="AA63" t="b">
        <v>0</v>
      </c>
    </row>
    <row r="64" spans="1:27" hidden="1" x14ac:dyDescent="0.2">
      <c r="A64" t="s">
        <v>29</v>
      </c>
      <c r="B64" s="1">
        <v>46191</v>
      </c>
      <c r="C64">
        <v>292.05999755859301</v>
      </c>
      <c r="D64">
        <v>260</v>
      </c>
      <c r="E64" s="4">
        <v>0.102384294092041</v>
      </c>
      <c r="F64">
        <v>0.03</v>
      </c>
      <c r="G64">
        <v>0</v>
      </c>
      <c r="H64" s="5">
        <v>33.725000000000001</v>
      </c>
      <c r="I64" t="s">
        <v>7</v>
      </c>
      <c r="J64">
        <v>33.5</v>
      </c>
      <c r="K64">
        <v>33.950000000000003</v>
      </c>
      <c r="L64">
        <v>33.159999999999997</v>
      </c>
      <c r="M64">
        <v>6</v>
      </c>
      <c r="N64">
        <v>20408</v>
      </c>
      <c r="O64" s="4">
        <v>0.31909860595703099</v>
      </c>
      <c r="P64" s="4">
        <v>1.12330768291766</v>
      </c>
      <c r="Q64" s="4">
        <v>0.267039103707647</v>
      </c>
      <c r="R64" s="4">
        <v>33.725000000005501</v>
      </c>
      <c r="S64" s="4">
        <v>1.43950230708737</v>
      </c>
      <c r="T64" s="4">
        <v>1.35405634742033</v>
      </c>
      <c r="U64" s="4">
        <v>0.92499587161208396</v>
      </c>
      <c r="V64" s="4">
        <v>5.6725865819744099E-3</v>
      </c>
      <c r="W64" s="4">
        <v>13.229197185526401</v>
      </c>
      <c r="X64" s="4">
        <v>-24.345099867506701</v>
      </c>
      <c r="Y64" s="4">
        <v>24.206646164585202</v>
      </c>
      <c r="Z64" t="b">
        <v>0</v>
      </c>
      <c r="AA64" t="b">
        <v>0</v>
      </c>
    </row>
    <row r="65" spans="1:27" hidden="1" x14ac:dyDescent="0.2">
      <c r="A65" t="s">
        <v>29</v>
      </c>
      <c r="B65" s="1">
        <v>46191</v>
      </c>
      <c r="C65">
        <v>292.05999755859301</v>
      </c>
      <c r="D65">
        <v>255</v>
      </c>
      <c r="E65" s="5">
        <v>0.102384294092041</v>
      </c>
      <c r="F65">
        <v>0.03</v>
      </c>
      <c r="G65">
        <v>0</v>
      </c>
      <c r="H65" s="5">
        <v>0.98499999999999999</v>
      </c>
      <c r="I65" t="s">
        <v>8</v>
      </c>
      <c r="J65">
        <v>0.97</v>
      </c>
      <c r="K65">
        <v>1</v>
      </c>
      <c r="L65">
        <v>1</v>
      </c>
      <c r="M65">
        <v>5</v>
      </c>
      <c r="N65">
        <v>13602</v>
      </c>
      <c r="O65" s="4">
        <v>0.29871306762695299</v>
      </c>
      <c r="P65" s="4">
        <v>1.1453333237591901</v>
      </c>
      <c r="Q65" s="4">
        <v>0.30942764375595599</v>
      </c>
      <c r="R65" s="4">
        <v>0.98500000000043997</v>
      </c>
      <c r="S65" s="4">
        <v>1.4510628928670299</v>
      </c>
      <c r="T65" s="4">
        <v>1.35205364065959</v>
      </c>
      <c r="U65" s="4">
        <v>-7.3381174026687396E-2</v>
      </c>
      <c r="V65" s="4">
        <v>4.8143821081650297E-3</v>
      </c>
      <c r="W65" s="4">
        <v>13.0099959528794</v>
      </c>
      <c r="X65" s="4">
        <v>-18.987019998038601</v>
      </c>
      <c r="Y65" s="4">
        <v>-2.2951185692117102</v>
      </c>
      <c r="Z65" t="b">
        <v>1</v>
      </c>
      <c r="AA65" t="b">
        <v>0</v>
      </c>
    </row>
    <row r="66" spans="1:27" hidden="1" x14ac:dyDescent="0.2">
      <c r="A66" t="s">
        <v>29</v>
      </c>
      <c r="B66" s="1">
        <v>46255</v>
      </c>
      <c r="C66">
        <v>292.05999755859301</v>
      </c>
      <c r="D66">
        <v>235</v>
      </c>
      <c r="E66" s="4">
        <v>0.27760672274276199</v>
      </c>
      <c r="F66">
        <v>0.03</v>
      </c>
      <c r="G66">
        <v>0</v>
      </c>
      <c r="H66" s="5">
        <v>60.424999999999997</v>
      </c>
      <c r="I66" t="s">
        <v>7</v>
      </c>
      <c r="J66">
        <v>59.65</v>
      </c>
      <c r="K66">
        <v>61.2</v>
      </c>
      <c r="L66">
        <v>61.8</v>
      </c>
      <c r="M66">
        <v>48</v>
      </c>
      <c r="N66">
        <v>172</v>
      </c>
      <c r="O66" s="4">
        <v>0.391485577392578</v>
      </c>
      <c r="P66" s="4">
        <v>1.2428085002493301</v>
      </c>
      <c r="Q66" s="4">
        <v>0.29987793847961203</v>
      </c>
      <c r="R66" s="4">
        <v>60.424999999999997</v>
      </c>
      <c r="S66" s="4">
        <v>1.5074857725358599</v>
      </c>
      <c r="T66" s="4">
        <v>1.3494848923999401</v>
      </c>
      <c r="U66" s="4">
        <v>0.93415690601656098</v>
      </c>
      <c r="V66" s="4">
        <v>2.7752906815359298E-3</v>
      </c>
      <c r="W66" s="4">
        <v>19.707299994772701</v>
      </c>
      <c r="X66" s="4">
        <v>-17.016312660431101</v>
      </c>
      <c r="Y66" s="4">
        <v>58.965018103753998</v>
      </c>
      <c r="Z66" t="b">
        <v>0</v>
      </c>
      <c r="AA66" t="b">
        <v>1</v>
      </c>
    </row>
    <row r="67" spans="1:27" hidden="1" x14ac:dyDescent="0.2">
      <c r="A67" t="s">
        <v>29</v>
      </c>
      <c r="B67" s="1">
        <v>46374</v>
      </c>
      <c r="C67">
        <v>292.05999755859301</v>
      </c>
      <c r="D67">
        <v>195</v>
      </c>
      <c r="E67" s="4">
        <v>0.60341093023648795</v>
      </c>
      <c r="F67">
        <v>0.03</v>
      </c>
      <c r="G67">
        <v>0</v>
      </c>
      <c r="H67" s="5">
        <v>102.57499999999899</v>
      </c>
      <c r="I67" t="s">
        <v>7</v>
      </c>
      <c r="J67">
        <v>101.8</v>
      </c>
      <c r="K67">
        <v>103.35</v>
      </c>
      <c r="L67">
        <v>92.11</v>
      </c>
      <c r="M67">
        <v>25</v>
      </c>
      <c r="N67">
        <v>1117</v>
      </c>
      <c r="O67" s="4">
        <v>0.479802565307617</v>
      </c>
      <c r="P67" s="4">
        <v>1.4977435772235499</v>
      </c>
      <c r="Q67" s="4">
        <v>0.36560785262458101</v>
      </c>
      <c r="R67" s="4">
        <v>102.574999999998</v>
      </c>
      <c r="S67" s="4">
        <v>1.62812223749079</v>
      </c>
      <c r="T67" s="4">
        <v>1.3441197777799501</v>
      </c>
      <c r="U67" s="4">
        <v>0.94825051540517402</v>
      </c>
      <c r="V67" s="4">
        <v>1.2779265265281301E-3</v>
      </c>
      <c r="W67" s="4">
        <v>24.0479869401928</v>
      </c>
      <c r="X67" s="4">
        <v>-12.5164922540913</v>
      </c>
      <c r="Y67" s="4">
        <v>105.21739339217</v>
      </c>
      <c r="Z67" t="b">
        <v>0</v>
      </c>
      <c r="AA67" t="b">
        <v>1</v>
      </c>
    </row>
    <row r="68" spans="1:27" hidden="1" x14ac:dyDescent="0.2">
      <c r="A68" t="s">
        <v>29</v>
      </c>
      <c r="B68" s="1">
        <v>46402</v>
      </c>
      <c r="C68">
        <v>292.05999755859301</v>
      </c>
      <c r="D68">
        <v>195</v>
      </c>
      <c r="E68" s="4">
        <v>0.68007074488696795</v>
      </c>
      <c r="F68">
        <v>0.03</v>
      </c>
      <c r="G68">
        <v>0</v>
      </c>
      <c r="H68" s="5">
        <v>103.05</v>
      </c>
      <c r="I68" t="s">
        <v>7</v>
      </c>
      <c r="J68">
        <v>102.25</v>
      </c>
      <c r="K68">
        <v>103.85</v>
      </c>
      <c r="L68">
        <v>104.18</v>
      </c>
      <c r="M68">
        <v>12</v>
      </c>
      <c r="N68">
        <v>700</v>
      </c>
      <c r="O68" s="4">
        <v>0.46350634155273401</v>
      </c>
      <c r="P68" s="4">
        <v>1.4977435772235499</v>
      </c>
      <c r="Q68" s="4">
        <v>0.34730173998057601</v>
      </c>
      <c r="R68" s="4">
        <v>103.05</v>
      </c>
      <c r="S68" s="4">
        <v>1.6248763745349999</v>
      </c>
      <c r="T68" s="4">
        <v>1.33846912569927</v>
      </c>
      <c r="U68" s="4">
        <v>0.94790554841883301</v>
      </c>
      <c r="V68" s="4">
        <v>1.27390426778246E-3</v>
      </c>
      <c r="W68" s="4">
        <v>25.6650431676075</v>
      </c>
      <c r="X68" s="4">
        <v>-11.7672314952686</v>
      </c>
      <c r="Y68" s="4">
        <v>118.193093795046</v>
      </c>
      <c r="Z68" t="b">
        <v>0</v>
      </c>
      <c r="AA68" t="b">
        <v>1</v>
      </c>
    </row>
    <row r="69" spans="1:27" hidden="1" x14ac:dyDescent="0.2">
      <c r="A69" t="s">
        <v>29</v>
      </c>
      <c r="B69" s="1">
        <v>46283</v>
      </c>
      <c r="C69">
        <v>292.05999755859301</v>
      </c>
      <c r="D69">
        <v>220</v>
      </c>
      <c r="E69" s="5">
        <v>0.354266533880364</v>
      </c>
      <c r="F69">
        <v>0.03</v>
      </c>
      <c r="G69">
        <v>0</v>
      </c>
      <c r="H69" s="5">
        <v>1.7349999999999901</v>
      </c>
      <c r="I69" t="s">
        <v>8</v>
      </c>
      <c r="J69" s="3" t="s">
        <v>447</v>
      </c>
      <c r="K69" s="3" t="s">
        <v>441</v>
      </c>
      <c r="L69" s="2" t="s">
        <v>446</v>
      </c>
      <c r="M69">
        <v>110</v>
      </c>
      <c r="N69">
        <v>8467</v>
      </c>
      <c r="O69" s="4">
        <v>0.33264827514648398</v>
      </c>
      <c r="P69" s="4">
        <v>1.32754544344815</v>
      </c>
      <c r="Q69" s="4">
        <v>0.34364758758025898</v>
      </c>
      <c r="R69" s="4">
        <v>1.7349999999986201</v>
      </c>
      <c r="S69" s="4">
        <v>1.53944430089281</v>
      </c>
      <c r="T69" s="4">
        <v>1.33490424814558</v>
      </c>
      <c r="U69" s="4">
        <v>-6.1847932934801099E-2</v>
      </c>
      <c r="V69" s="4">
        <v>2.0419486682944801E-3</v>
      </c>
      <c r="W69" s="4">
        <v>21.204713184248899</v>
      </c>
      <c r="X69" s="4">
        <v>-9.6906075166342198</v>
      </c>
      <c r="Y69" s="4">
        <v>-7.0138776478742004</v>
      </c>
      <c r="Z69" t="b">
        <v>1</v>
      </c>
      <c r="AA69" t="b">
        <v>0</v>
      </c>
    </row>
    <row r="70" spans="1:27" hidden="1" x14ac:dyDescent="0.2">
      <c r="A70" t="s">
        <v>29</v>
      </c>
      <c r="B70" s="1">
        <v>46255</v>
      </c>
      <c r="C70">
        <v>292.05999755859301</v>
      </c>
      <c r="D70">
        <v>230</v>
      </c>
      <c r="E70" s="4">
        <v>0.27760672274276199</v>
      </c>
      <c r="F70">
        <v>0.03</v>
      </c>
      <c r="G70">
        <v>0</v>
      </c>
      <c r="H70" s="5">
        <v>65.55</v>
      </c>
      <c r="I70" t="s">
        <v>7</v>
      </c>
      <c r="J70">
        <v>65.2</v>
      </c>
      <c r="K70">
        <v>65.900000000000006</v>
      </c>
      <c r="L70">
        <v>66.5</v>
      </c>
      <c r="M70">
        <v>119</v>
      </c>
      <c r="N70">
        <v>834</v>
      </c>
      <c r="O70" s="4">
        <v>0.40881938842773402</v>
      </c>
      <c r="P70" s="4">
        <v>1.26982607634171</v>
      </c>
      <c r="Q70" s="4">
        <v>0.33093815357874101</v>
      </c>
      <c r="R70" s="4">
        <v>65.549999999998093</v>
      </c>
      <c r="S70" s="4">
        <v>1.5049372185855701</v>
      </c>
      <c r="T70" s="4">
        <v>1.3305712088647399</v>
      </c>
      <c r="U70" s="4">
        <v>0.93382989080954804</v>
      </c>
      <c r="V70" s="4">
        <v>2.5244877288333602E-3</v>
      </c>
      <c r="W70" s="4">
        <v>19.783095026395898</v>
      </c>
      <c r="X70" s="4">
        <v>-18.0073577461112</v>
      </c>
      <c r="Y70" s="4">
        <v>57.515769970009899</v>
      </c>
      <c r="Z70" t="b">
        <v>0</v>
      </c>
      <c r="AA70" t="b">
        <v>1</v>
      </c>
    </row>
    <row r="71" spans="1:27" hidden="1" x14ac:dyDescent="0.2">
      <c r="A71" t="s">
        <v>29</v>
      </c>
      <c r="B71" s="1">
        <v>46374</v>
      </c>
      <c r="C71">
        <v>292.05999755859301</v>
      </c>
      <c r="D71">
        <v>200</v>
      </c>
      <c r="E71" s="4">
        <v>0.60341093023648795</v>
      </c>
      <c r="F71">
        <v>0.03</v>
      </c>
      <c r="G71">
        <v>0</v>
      </c>
      <c r="H71" s="5">
        <v>97.724999999999994</v>
      </c>
      <c r="I71" t="s">
        <v>7</v>
      </c>
      <c r="J71">
        <v>97.1</v>
      </c>
      <c r="K71">
        <v>98.35</v>
      </c>
      <c r="L71">
        <v>98.8</v>
      </c>
      <c r="M71">
        <v>1</v>
      </c>
      <c r="N71">
        <v>13089</v>
      </c>
      <c r="O71" s="4">
        <v>0.45718926605224602</v>
      </c>
      <c r="P71" s="4">
        <v>1.4602999877929601</v>
      </c>
      <c r="Q71" s="4">
        <v>0.34993019890188598</v>
      </c>
      <c r="R71" s="4">
        <v>97.724999999999</v>
      </c>
      <c r="S71" s="4">
        <v>1.5954742123373</v>
      </c>
      <c r="T71" s="4">
        <v>1.32365008027389</v>
      </c>
      <c r="U71" s="4">
        <v>0.94469688391192397</v>
      </c>
      <c r="V71" s="4">
        <v>1.40732185904075E-3</v>
      </c>
      <c r="W71" s="4">
        <v>25.347327969198499</v>
      </c>
      <c r="X71" s="4">
        <v>-12.6952090836845</v>
      </c>
      <c r="Y71" s="4">
        <v>107.51767212620901</v>
      </c>
      <c r="Z71" t="b">
        <v>0</v>
      </c>
      <c r="AA71" t="b">
        <v>1</v>
      </c>
    </row>
    <row r="72" spans="1:27" hidden="1" x14ac:dyDescent="0.2">
      <c r="A72" t="s">
        <v>29</v>
      </c>
      <c r="B72" s="1">
        <v>46220</v>
      </c>
      <c r="C72">
        <v>292.05999755859301</v>
      </c>
      <c r="D72">
        <v>245</v>
      </c>
      <c r="E72" s="5">
        <v>0.18178195212440099</v>
      </c>
      <c r="F72">
        <v>0.03</v>
      </c>
      <c r="G72">
        <v>0</v>
      </c>
      <c r="H72" s="5">
        <v>1.345</v>
      </c>
      <c r="I72" t="s">
        <v>8</v>
      </c>
      <c r="J72" s="3" t="s">
        <v>470</v>
      </c>
      <c r="K72" s="3" t="s">
        <v>477</v>
      </c>
      <c r="L72" s="3" t="s">
        <v>481</v>
      </c>
      <c r="M72">
        <v>152</v>
      </c>
      <c r="N72">
        <v>14607</v>
      </c>
      <c r="O72" s="4">
        <v>0.29810272216796802</v>
      </c>
      <c r="P72" s="4">
        <v>1.1920816226881299</v>
      </c>
      <c r="Q72" s="4">
        <v>0.30819413777258098</v>
      </c>
      <c r="R72" s="4">
        <v>1.3449999999990301</v>
      </c>
      <c r="S72" s="4">
        <v>1.4443358935909001</v>
      </c>
      <c r="T72" s="4">
        <v>1.3129345653805</v>
      </c>
      <c r="U72" s="4">
        <v>-7.4322256911040593E-2</v>
      </c>
      <c r="V72" s="4">
        <v>3.6630768791431501E-3</v>
      </c>
      <c r="W72" s="4">
        <v>17.505129365567502</v>
      </c>
      <c r="X72" s="4">
        <v>-14.147600343894</v>
      </c>
      <c r="Y72" s="4">
        <v>-4.1903572440129304</v>
      </c>
      <c r="Z72" t="b">
        <v>1</v>
      </c>
      <c r="AA72" t="b">
        <v>0</v>
      </c>
    </row>
    <row r="73" spans="1:27" hidden="1" x14ac:dyDescent="0.2">
      <c r="A73" t="s">
        <v>29</v>
      </c>
      <c r="B73" s="1">
        <v>46402</v>
      </c>
      <c r="C73">
        <v>292.05999755859301</v>
      </c>
      <c r="D73">
        <v>195</v>
      </c>
      <c r="E73" s="5">
        <v>0.68007074488696795</v>
      </c>
      <c r="F73">
        <v>0.03</v>
      </c>
      <c r="G73">
        <v>0</v>
      </c>
      <c r="H73" s="5">
        <v>2.21999999999999</v>
      </c>
      <c r="I73" t="s">
        <v>8</v>
      </c>
      <c r="J73" s="3" t="s">
        <v>418</v>
      </c>
      <c r="K73" s="3" t="s">
        <v>419</v>
      </c>
      <c r="L73" s="3" t="s">
        <v>420</v>
      </c>
      <c r="M73">
        <v>180</v>
      </c>
      <c r="N73">
        <v>5997</v>
      </c>
      <c r="O73" s="4">
        <v>0.33966724792480402</v>
      </c>
      <c r="P73" s="4">
        <v>1.4977435772235499</v>
      </c>
      <c r="Q73" s="4">
        <v>0.35372317026028699</v>
      </c>
      <c r="R73" s="4">
        <v>2.2199999999998701</v>
      </c>
      <c r="S73" s="4">
        <v>1.6006261006509599</v>
      </c>
      <c r="T73" s="4">
        <v>1.3089233293104801</v>
      </c>
      <c r="U73" s="4">
        <v>-5.4729878870634699E-2</v>
      </c>
      <c r="V73" s="4">
        <v>1.30066469544234E-3</v>
      </c>
      <c r="W73" s="4">
        <v>26.688680846707101</v>
      </c>
      <c r="X73" s="4">
        <v>-6.3946197761193204</v>
      </c>
      <c r="Y73" s="4">
        <v>-12.3802855055576</v>
      </c>
      <c r="Z73" t="b">
        <v>1</v>
      </c>
      <c r="AA73" t="b">
        <v>0</v>
      </c>
    </row>
    <row r="74" spans="1:27" hidden="1" x14ac:dyDescent="0.2">
      <c r="A74" t="s">
        <v>29</v>
      </c>
      <c r="B74" s="1">
        <v>46311</v>
      </c>
      <c r="C74">
        <v>292.05999755859301</v>
      </c>
      <c r="D74">
        <v>215</v>
      </c>
      <c r="E74" s="4">
        <v>0.43092634749613401</v>
      </c>
      <c r="F74">
        <v>0.03</v>
      </c>
      <c r="G74">
        <v>0</v>
      </c>
      <c r="H74" s="5">
        <v>81.775000000000006</v>
      </c>
      <c r="I74" t="s">
        <v>7</v>
      </c>
      <c r="J74">
        <v>80.400000000000006</v>
      </c>
      <c r="K74">
        <v>83.15</v>
      </c>
      <c r="L74">
        <v>78</v>
      </c>
      <c r="M74">
        <v>2</v>
      </c>
      <c r="N74">
        <v>454</v>
      </c>
      <c r="O74" s="4">
        <v>0.45801323242187503</v>
      </c>
      <c r="P74" s="4">
        <v>1.35841859329578</v>
      </c>
      <c r="Q74" s="4">
        <v>0.342419438309226</v>
      </c>
      <c r="R74" s="4">
        <v>81.774999999999906</v>
      </c>
      <c r="S74" s="4">
        <v>1.5326563911590001</v>
      </c>
      <c r="T74" s="4">
        <v>1.3078752173888699</v>
      </c>
      <c r="U74" s="4">
        <v>0.93731973034370197</v>
      </c>
      <c r="V74" s="4">
        <v>1.8775497417013E-3</v>
      </c>
      <c r="W74" s="4">
        <v>23.6318142791682</v>
      </c>
      <c r="X74" s="4">
        <v>-15.1484247988113</v>
      </c>
      <c r="Y74" s="4">
        <v>82.7286361007084</v>
      </c>
      <c r="Z74" t="b">
        <v>0</v>
      </c>
      <c r="AA74" t="b">
        <v>1</v>
      </c>
    </row>
    <row r="75" spans="1:27" hidden="1" x14ac:dyDescent="0.2">
      <c r="A75" t="s">
        <v>29</v>
      </c>
      <c r="B75" s="1">
        <v>46346</v>
      </c>
      <c r="C75">
        <v>292.05999755859301</v>
      </c>
      <c r="D75">
        <v>205</v>
      </c>
      <c r="E75" s="27">
        <v>0.52675111540592401</v>
      </c>
      <c r="F75">
        <v>0.03</v>
      </c>
      <c r="G75">
        <v>0</v>
      </c>
      <c r="H75" s="5">
        <v>2.1549999999999998</v>
      </c>
      <c r="I75" t="s">
        <v>8</v>
      </c>
      <c r="J75" s="2" t="s">
        <v>423</v>
      </c>
      <c r="K75" s="3" t="s">
        <v>418</v>
      </c>
      <c r="L75" s="2" t="s">
        <v>425</v>
      </c>
      <c r="M75">
        <v>60</v>
      </c>
      <c r="N75">
        <v>1114</v>
      </c>
      <c r="O75" s="4">
        <v>0.34424483886718699</v>
      </c>
      <c r="P75" s="4">
        <v>1.42468291491996</v>
      </c>
      <c r="Q75" s="4">
        <v>0.35682147738536901</v>
      </c>
      <c r="R75" s="4">
        <v>2.1549999999999998</v>
      </c>
      <c r="S75" s="4">
        <v>1.55725079105519</v>
      </c>
      <c r="T75" s="4">
        <v>1.2982782494859699</v>
      </c>
      <c r="U75" s="4">
        <v>-5.9705476853060602E-2</v>
      </c>
      <c r="V75" s="4">
        <v>1.56890154310283E-3</v>
      </c>
      <c r="W75" s="4">
        <v>25.153376739759501</v>
      </c>
      <c r="X75" s="4">
        <v>-7.9316777487485401</v>
      </c>
      <c r="Y75" s="4">
        <v>-10.3204141187415</v>
      </c>
      <c r="Z75" t="b">
        <v>1</v>
      </c>
      <c r="AA75" t="b">
        <v>0</v>
      </c>
    </row>
    <row r="76" spans="1:27" hidden="1" x14ac:dyDescent="0.2">
      <c r="A76" t="s">
        <v>29</v>
      </c>
      <c r="B76" s="1">
        <v>46311</v>
      </c>
      <c r="C76">
        <v>292.05999755859301</v>
      </c>
      <c r="D76">
        <v>215</v>
      </c>
      <c r="E76" s="5">
        <v>0.43092634749613401</v>
      </c>
      <c r="F76">
        <v>0.03</v>
      </c>
      <c r="G76">
        <v>0</v>
      </c>
      <c r="H76" s="5">
        <v>2.0449999999999999</v>
      </c>
      <c r="I76" t="s">
        <v>8</v>
      </c>
      <c r="J76" s="2" t="s">
        <v>429</v>
      </c>
      <c r="K76" s="2" t="s">
        <v>431</v>
      </c>
      <c r="L76" s="3" t="s">
        <v>432</v>
      </c>
      <c r="M76">
        <v>18</v>
      </c>
      <c r="N76">
        <v>3032</v>
      </c>
      <c r="O76" s="4">
        <v>0.33460138061523398</v>
      </c>
      <c r="P76" s="4">
        <v>1.35841859329578</v>
      </c>
      <c r="Q76" s="4">
        <v>0.34625203854299702</v>
      </c>
      <c r="R76" s="4">
        <v>2.0449999999999999</v>
      </c>
      <c r="S76" s="4">
        <v>1.5181936846086901</v>
      </c>
      <c r="T76" s="4">
        <v>1.2908966011595</v>
      </c>
      <c r="U76" s="4">
        <v>-6.4482789559962006E-2</v>
      </c>
      <c r="V76" s="4">
        <v>1.8981862804428201E-3</v>
      </c>
      <c r="W76" s="4">
        <v>24.1589676292174</v>
      </c>
      <c r="X76" s="4">
        <v>-9.0796061428805395</v>
      </c>
      <c r="Y76" s="4">
        <v>-8.9968127833477105</v>
      </c>
      <c r="Z76" t="b">
        <v>1</v>
      </c>
      <c r="AA76" t="b">
        <v>0</v>
      </c>
    </row>
    <row r="77" spans="1:27" hidden="1" x14ac:dyDescent="0.2">
      <c r="A77" t="s">
        <v>29</v>
      </c>
      <c r="B77" s="1">
        <v>46283</v>
      </c>
      <c r="C77">
        <v>292.05999755859301</v>
      </c>
      <c r="D77">
        <v>220</v>
      </c>
      <c r="E77" s="4">
        <v>0.354266533880364</v>
      </c>
      <c r="F77">
        <v>0.03</v>
      </c>
      <c r="G77">
        <v>0</v>
      </c>
      <c r="H77" s="5">
        <v>76.349999999999994</v>
      </c>
      <c r="I77" t="s">
        <v>7</v>
      </c>
      <c r="J77">
        <v>75.8</v>
      </c>
      <c r="K77">
        <v>76.900000000000006</v>
      </c>
      <c r="L77">
        <v>75.5</v>
      </c>
      <c r="M77">
        <v>1</v>
      </c>
      <c r="N77">
        <v>1638</v>
      </c>
      <c r="O77" s="4">
        <v>0.44208321594238198</v>
      </c>
      <c r="P77" s="4">
        <v>1.32754544344815</v>
      </c>
      <c r="Q77" s="4">
        <v>0.35413225281788502</v>
      </c>
      <c r="R77" s="4">
        <v>76.349999999999895</v>
      </c>
      <c r="S77" s="4">
        <v>1.50001465487833</v>
      </c>
      <c r="T77" s="4">
        <v>1.28923409860876</v>
      </c>
      <c r="U77" s="4">
        <v>0.93319469677488698</v>
      </c>
      <c r="V77" s="4">
        <v>2.1038588696833298E-3</v>
      </c>
      <c r="W77" s="4">
        <v>22.514192144266801</v>
      </c>
      <c r="X77" s="4">
        <v>-17.138794412248</v>
      </c>
      <c r="Y77" s="4">
        <v>69.506683303443197</v>
      </c>
      <c r="Z77" t="b">
        <v>0</v>
      </c>
      <c r="AA77" t="b">
        <v>1</v>
      </c>
    </row>
    <row r="78" spans="1:27" hidden="1" x14ac:dyDescent="0.2">
      <c r="A78" t="s">
        <v>29</v>
      </c>
      <c r="B78" s="1">
        <v>46171</v>
      </c>
      <c r="C78">
        <v>292.05999755859301</v>
      </c>
      <c r="D78">
        <v>270</v>
      </c>
      <c r="E78" s="4">
        <v>4.7627303797627099E-2</v>
      </c>
      <c r="F78">
        <v>0.03</v>
      </c>
      <c r="G78">
        <v>0</v>
      </c>
      <c r="H78" s="5">
        <v>23.2</v>
      </c>
      <c r="I78" t="s">
        <v>7</v>
      </c>
      <c r="J78">
        <v>22.85</v>
      </c>
      <c r="K78">
        <v>23.55</v>
      </c>
      <c r="L78">
        <v>22</v>
      </c>
      <c r="M78">
        <v>21</v>
      </c>
      <c r="N78">
        <v>2063</v>
      </c>
      <c r="O78" s="4">
        <v>0.32190619506835899</v>
      </c>
      <c r="P78" s="4">
        <v>1.08170369466145</v>
      </c>
      <c r="Q78" s="4">
        <v>0.27886780574712799</v>
      </c>
      <c r="R78" s="4">
        <v>23.2</v>
      </c>
      <c r="S78" s="4">
        <v>1.3443819267867401</v>
      </c>
      <c r="T78" s="4">
        <v>1.28352270736968</v>
      </c>
      <c r="U78" s="4">
        <v>0.91058754245607698</v>
      </c>
      <c r="V78" s="4">
        <v>9.0917560237479805E-3</v>
      </c>
      <c r="W78" s="4">
        <v>10.300215321448301</v>
      </c>
      <c r="X78" s="4">
        <v>-37.437341281021702</v>
      </c>
      <c r="Y78" s="4">
        <v>11.561346795301199</v>
      </c>
      <c r="Z78" t="b">
        <v>0</v>
      </c>
      <c r="AA78" t="b">
        <v>0</v>
      </c>
    </row>
    <row r="79" spans="1:27" hidden="1" x14ac:dyDescent="0.2">
      <c r="A79" t="s">
        <v>29</v>
      </c>
      <c r="B79" s="1">
        <v>46178</v>
      </c>
      <c r="C79">
        <v>292.05999755859301</v>
      </c>
      <c r="D79">
        <v>265</v>
      </c>
      <c r="E79" s="5">
        <v>6.6792252470498303E-2</v>
      </c>
      <c r="F79">
        <v>0.03</v>
      </c>
      <c r="G79">
        <v>0</v>
      </c>
      <c r="H79" s="5">
        <v>0.93500000000000005</v>
      </c>
      <c r="I79" t="s">
        <v>8</v>
      </c>
      <c r="J79">
        <v>0.9</v>
      </c>
      <c r="K79">
        <v>0.97</v>
      </c>
      <c r="L79">
        <v>0.97</v>
      </c>
      <c r="M79">
        <v>96</v>
      </c>
      <c r="N79">
        <v>1068</v>
      </c>
      <c r="O79" s="4">
        <v>0.281989602050781</v>
      </c>
      <c r="P79" s="4">
        <v>1.10211319833431</v>
      </c>
      <c r="Q79" s="4">
        <v>0.29287179004754299</v>
      </c>
      <c r="R79" s="4">
        <v>0.93499999999999095</v>
      </c>
      <c r="S79" s="4">
        <v>1.3488865117090101</v>
      </c>
      <c r="T79" s="4">
        <v>1.27319614898435</v>
      </c>
      <c r="U79" s="4">
        <v>-8.8686710650078202E-2</v>
      </c>
      <c r="V79" s="4">
        <v>7.2660623746819801E-3</v>
      </c>
      <c r="W79" s="4">
        <v>12.124027352312799</v>
      </c>
      <c r="X79" s="4">
        <v>-25.775714131089899</v>
      </c>
      <c r="Y79" s="4">
        <v>-1.7924930259154199</v>
      </c>
      <c r="Z79" t="b">
        <v>1</v>
      </c>
      <c r="AA79" t="b">
        <v>0</v>
      </c>
    </row>
    <row r="80" spans="1:27" hidden="1" x14ac:dyDescent="0.2">
      <c r="A80" t="s">
        <v>29</v>
      </c>
      <c r="B80" s="1">
        <v>46283</v>
      </c>
      <c r="C80">
        <v>292.05999755859301</v>
      </c>
      <c r="D80">
        <v>225</v>
      </c>
      <c r="E80" s="4">
        <v>0.354266533880364</v>
      </c>
      <c r="F80">
        <v>0.03</v>
      </c>
      <c r="G80">
        <v>0</v>
      </c>
      <c r="H80" s="5">
        <v>71.400000000000006</v>
      </c>
      <c r="I80" t="s">
        <v>7</v>
      </c>
      <c r="J80">
        <v>71</v>
      </c>
      <c r="K80">
        <v>71.8</v>
      </c>
      <c r="L80">
        <v>73.52</v>
      </c>
      <c r="M80">
        <v>28</v>
      </c>
      <c r="N80">
        <v>821</v>
      </c>
      <c r="O80" s="4">
        <v>0.41364111755371002</v>
      </c>
      <c r="P80" s="4">
        <v>1.29804443359375</v>
      </c>
      <c r="Q80" s="4">
        <v>0.332490799620971</v>
      </c>
      <c r="R80" s="4">
        <v>71.400000000000006</v>
      </c>
      <c r="S80" s="4">
        <v>1.4707917521735601</v>
      </c>
      <c r="T80" s="4">
        <v>1.2728922523653301</v>
      </c>
      <c r="U80" s="4">
        <v>0.929326278171966</v>
      </c>
      <c r="V80" s="4">
        <v>2.3402066987504998E-3</v>
      </c>
      <c r="W80" s="4">
        <v>23.513004842258098</v>
      </c>
      <c r="X80" s="4">
        <v>-17.034435300363899</v>
      </c>
      <c r="Y80" s="4">
        <v>70.860048657405699</v>
      </c>
      <c r="Z80" t="b">
        <v>0</v>
      </c>
      <c r="AA80" t="b">
        <v>1</v>
      </c>
    </row>
    <row r="81" spans="1:27" hidden="1" x14ac:dyDescent="0.2">
      <c r="A81" t="s">
        <v>29</v>
      </c>
      <c r="B81" s="1">
        <v>46164</v>
      </c>
      <c r="C81">
        <v>292.05999755859301</v>
      </c>
      <c r="D81">
        <v>272.5</v>
      </c>
      <c r="E81" s="5">
        <v>2.84623583552614E-2</v>
      </c>
      <c r="F81">
        <v>0.03</v>
      </c>
      <c r="G81">
        <v>0</v>
      </c>
      <c r="H81" s="5">
        <v>0.69499999999999995</v>
      </c>
      <c r="I81" t="s">
        <v>8</v>
      </c>
      <c r="J81">
        <v>0.66</v>
      </c>
      <c r="K81">
        <v>0.73</v>
      </c>
      <c r="L81">
        <v>0.74</v>
      </c>
      <c r="M81">
        <v>1</v>
      </c>
      <c r="N81">
        <v>195</v>
      </c>
      <c r="O81" s="4">
        <v>0.29883513671874901</v>
      </c>
      <c r="P81" s="4">
        <v>1.07177980755447</v>
      </c>
      <c r="Q81" s="4">
        <v>0.32022733050313301</v>
      </c>
      <c r="R81" s="4">
        <v>0.69499999999998596</v>
      </c>
      <c r="S81" s="4">
        <v>1.3259418389395401</v>
      </c>
      <c r="T81" s="4">
        <v>1.27191695579921</v>
      </c>
      <c r="U81" s="4">
        <v>-9.2429481530587096E-2</v>
      </c>
      <c r="V81" s="4">
        <v>1.04971852842199E-2</v>
      </c>
      <c r="W81" s="4">
        <v>8.1610548124331999</v>
      </c>
      <c r="X81" s="4">
        <v>-45.078933389388403</v>
      </c>
      <c r="Y81" s="4">
        <v>-0.78812139786276603</v>
      </c>
      <c r="Z81" t="b">
        <v>1</v>
      </c>
      <c r="AA81" t="b">
        <v>0</v>
      </c>
    </row>
    <row r="82" spans="1:27" hidden="1" x14ac:dyDescent="0.2">
      <c r="A82" t="s">
        <v>29</v>
      </c>
      <c r="B82" s="1">
        <v>46283</v>
      </c>
      <c r="C82">
        <v>292.05999755859301</v>
      </c>
      <c r="D82">
        <v>225</v>
      </c>
      <c r="E82" s="5">
        <v>0.354266533880364</v>
      </c>
      <c r="F82">
        <v>0.03</v>
      </c>
      <c r="G82">
        <v>0</v>
      </c>
      <c r="H82" s="5">
        <v>2.0049999999999999</v>
      </c>
      <c r="I82" t="s">
        <v>8</v>
      </c>
      <c r="J82" s="3" t="s">
        <v>434</v>
      </c>
      <c r="K82" s="2" t="s">
        <v>422</v>
      </c>
      <c r="L82" s="2" t="s">
        <v>433</v>
      </c>
      <c r="M82">
        <v>1</v>
      </c>
      <c r="N82">
        <v>8068</v>
      </c>
      <c r="O82" s="4">
        <v>0.32288274780273402</v>
      </c>
      <c r="P82" s="4">
        <v>1.29804443359375</v>
      </c>
      <c r="Q82" s="4">
        <v>0.33433697192925499</v>
      </c>
      <c r="R82" s="4">
        <v>2.0049999999999999</v>
      </c>
      <c r="S82" s="4">
        <v>1.46376601378879</v>
      </c>
      <c r="T82" s="4">
        <v>1.2647676668040799</v>
      </c>
      <c r="U82" s="4">
        <v>-7.1628945738853006E-2</v>
      </c>
      <c r="V82" s="4">
        <v>2.35139973526279E-3</v>
      </c>
      <c r="W82" s="4">
        <v>23.756647432058799</v>
      </c>
      <c r="X82" s="4">
        <v>-10.522350129172301</v>
      </c>
      <c r="Y82" s="4">
        <v>-8.1215424758407799</v>
      </c>
      <c r="Z82" t="b">
        <v>1</v>
      </c>
      <c r="AA82" t="b">
        <v>0</v>
      </c>
    </row>
    <row r="83" spans="1:27" hidden="1" x14ac:dyDescent="0.2">
      <c r="A83" t="s">
        <v>29</v>
      </c>
      <c r="B83" s="1">
        <v>46374</v>
      </c>
      <c r="C83">
        <v>292.05999755859301</v>
      </c>
      <c r="D83">
        <v>205</v>
      </c>
      <c r="E83" s="4">
        <v>0.60341093023648795</v>
      </c>
      <c r="F83">
        <v>0.03</v>
      </c>
      <c r="G83">
        <v>0</v>
      </c>
      <c r="H83" s="5">
        <v>93.125</v>
      </c>
      <c r="I83" t="s">
        <v>7</v>
      </c>
      <c r="J83">
        <v>92.5</v>
      </c>
      <c r="K83">
        <v>93.75</v>
      </c>
      <c r="L83">
        <v>85.57</v>
      </c>
      <c r="M83">
        <v>1</v>
      </c>
      <c r="N83">
        <v>132</v>
      </c>
      <c r="O83" s="4">
        <v>0.44409735595703098</v>
      </c>
      <c r="P83" s="4">
        <v>1.42468291491996</v>
      </c>
      <c r="Q83" s="4">
        <v>0.34350971058337199</v>
      </c>
      <c r="R83" s="4">
        <v>93.125</v>
      </c>
      <c r="S83" s="4">
        <v>1.52772268311996</v>
      </c>
      <c r="T83" s="4">
        <v>1.2608859561735699</v>
      </c>
      <c r="U83" s="4">
        <v>0.93670929710061801</v>
      </c>
      <c r="V83" s="4">
        <v>1.59361897130069E-3</v>
      </c>
      <c r="W83" s="4">
        <v>28.176097208227901</v>
      </c>
      <c r="X83" s="4">
        <v>-13.433552270946601</v>
      </c>
      <c r="Y83" s="4">
        <v>108.885692450291</v>
      </c>
      <c r="Z83" t="b">
        <v>0</v>
      </c>
      <c r="AA83" t="b">
        <v>1</v>
      </c>
    </row>
    <row r="84" spans="1:27" hidden="1" x14ac:dyDescent="0.2">
      <c r="A84" t="s">
        <v>29</v>
      </c>
      <c r="B84" s="1">
        <v>46311</v>
      </c>
      <c r="C84">
        <v>292.05999755859301</v>
      </c>
      <c r="D84">
        <v>220</v>
      </c>
      <c r="E84" s="4">
        <v>0.43092634749613401</v>
      </c>
      <c r="F84">
        <v>0.03</v>
      </c>
      <c r="G84">
        <v>0</v>
      </c>
      <c r="H84" s="5">
        <v>77.025000000000006</v>
      </c>
      <c r="I84" t="s">
        <v>7</v>
      </c>
      <c r="J84">
        <v>76.400000000000006</v>
      </c>
      <c r="K84">
        <v>77.650000000000006</v>
      </c>
      <c r="L84">
        <v>79.69</v>
      </c>
      <c r="M84">
        <v>1</v>
      </c>
      <c r="N84">
        <v>781</v>
      </c>
      <c r="O84" s="4">
        <v>0.42078215942382802</v>
      </c>
      <c r="P84" s="4">
        <v>1.32754544344815</v>
      </c>
      <c r="Q84" s="4">
        <v>0.33001399854924302</v>
      </c>
      <c r="R84" s="4">
        <v>77.025000000000006</v>
      </c>
      <c r="S84" s="4">
        <v>1.4758536348180999</v>
      </c>
      <c r="T84" s="4">
        <v>1.2592160095689</v>
      </c>
      <c r="U84" s="4">
        <v>0.93000840567451704</v>
      </c>
      <c r="V84" s="4">
        <v>2.1219060583500399E-3</v>
      </c>
      <c r="W84" s="4">
        <v>25.739832579781801</v>
      </c>
      <c r="X84" s="4">
        <v>-15.693896100805</v>
      </c>
      <c r="Y84" s="4">
        <v>83.855359629426303</v>
      </c>
      <c r="Z84" t="b">
        <v>0</v>
      </c>
      <c r="AA84" t="b">
        <v>1</v>
      </c>
    </row>
    <row r="85" spans="1:27" hidden="1" x14ac:dyDescent="0.2">
      <c r="A85" t="s">
        <v>29</v>
      </c>
      <c r="B85" s="1">
        <v>46220</v>
      </c>
      <c r="C85">
        <v>292.05999755859301</v>
      </c>
      <c r="D85">
        <v>245</v>
      </c>
      <c r="E85" s="4">
        <v>0.18178195212440099</v>
      </c>
      <c r="F85">
        <v>0.03</v>
      </c>
      <c r="G85">
        <v>0</v>
      </c>
      <c r="H85" s="5">
        <v>50</v>
      </c>
      <c r="I85" t="s">
        <v>7</v>
      </c>
      <c r="J85">
        <v>49.75</v>
      </c>
      <c r="K85">
        <v>50.25</v>
      </c>
      <c r="L85">
        <v>51.46</v>
      </c>
      <c r="M85">
        <v>14</v>
      </c>
      <c r="N85">
        <v>1240</v>
      </c>
      <c r="O85" s="4">
        <v>0.38129280822753803</v>
      </c>
      <c r="P85" s="4">
        <v>1.1920816226881299</v>
      </c>
      <c r="Q85" s="4">
        <v>0.32256766519046398</v>
      </c>
      <c r="R85" s="4">
        <v>50</v>
      </c>
      <c r="S85" s="4">
        <v>1.3859684237844301</v>
      </c>
      <c r="T85" s="4">
        <v>1.2484388135520901</v>
      </c>
      <c r="U85" s="4">
        <v>0.91712172721571095</v>
      </c>
      <c r="V85" s="4">
        <v>3.8012094620376901E-3</v>
      </c>
      <c r="W85" s="4">
        <v>19.012426571857802</v>
      </c>
      <c r="X85" s="4">
        <v>-23.4041819989849</v>
      </c>
      <c r="Y85" s="4">
        <v>39.6020289068531</v>
      </c>
      <c r="Z85" t="b">
        <v>0</v>
      </c>
      <c r="AA85" t="b">
        <v>0</v>
      </c>
    </row>
    <row r="86" spans="1:27" hidden="1" x14ac:dyDescent="0.2">
      <c r="A86" t="s">
        <v>29</v>
      </c>
      <c r="B86" s="1">
        <v>46374</v>
      </c>
      <c r="C86">
        <v>292.05999755859301</v>
      </c>
      <c r="D86">
        <v>205</v>
      </c>
      <c r="E86" s="5">
        <v>0.60341093023648795</v>
      </c>
      <c r="F86">
        <v>0.03</v>
      </c>
      <c r="G86">
        <v>0</v>
      </c>
      <c r="H86" s="5">
        <v>2.4950000000000001</v>
      </c>
      <c r="I86" t="s">
        <v>8</v>
      </c>
      <c r="J86" s="3" t="s">
        <v>402</v>
      </c>
      <c r="K86" s="3" t="s">
        <v>403</v>
      </c>
      <c r="L86" s="3" t="s">
        <v>404</v>
      </c>
      <c r="M86">
        <v>60</v>
      </c>
      <c r="N86">
        <v>807</v>
      </c>
      <c r="O86" s="4">
        <v>0.33325862060546801</v>
      </c>
      <c r="P86" s="4">
        <v>1.42468291491996</v>
      </c>
      <c r="Q86" s="4">
        <v>0.34728825256968598</v>
      </c>
      <c r="R86" s="4">
        <v>2.4950000000000001</v>
      </c>
      <c r="S86" s="4">
        <v>1.5140200450678001</v>
      </c>
      <c r="T86" s="4">
        <v>1.2442481644847201</v>
      </c>
      <c r="U86" s="4">
        <v>-6.5010377795336693E-2</v>
      </c>
      <c r="V86" s="4">
        <v>1.6094744689698699E-3</v>
      </c>
      <c r="W86" s="4">
        <v>28.769446874649201</v>
      </c>
      <c r="X86" s="4">
        <v>-7.6345526412335696</v>
      </c>
      <c r="Y86" s="4">
        <v>-12.9624318353498</v>
      </c>
      <c r="Z86" t="b">
        <v>1</v>
      </c>
      <c r="AA86" t="b">
        <v>0</v>
      </c>
    </row>
    <row r="87" spans="1:27" hidden="1" x14ac:dyDescent="0.2">
      <c r="A87" t="s">
        <v>29</v>
      </c>
      <c r="B87" s="1">
        <v>46162</v>
      </c>
      <c r="C87">
        <v>292.05999755859301</v>
      </c>
      <c r="D87">
        <v>275</v>
      </c>
      <c r="E87" s="5">
        <v>2.29866642519393E-2</v>
      </c>
      <c r="F87">
        <v>0.03</v>
      </c>
      <c r="G87">
        <v>0</v>
      </c>
      <c r="H87" s="5">
        <v>0.66500000000000004</v>
      </c>
      <c r="I87" t="s">
        <v>8</v>
      </c>
      <c r="J87">
        <v>0.54</v>
      </c>
      <c r="K87">
        <v>0.79</v>
      </c>
      <c r="L87">
        <v>0.66</v>
      </c>
      <c r="M87">
        <v>1</v>
      </c>
      <c r="N87">
        <v>69</v>
      </c>
      <c r="O87" s="4">
        <v>0.30176479492187502</v>
      </c>
      <c r="P87" s="4">
        <v>1.0620363547585201</v>
      </c>
      <c r="Q87" s="4">
        <v>0.31699594997179698</v>
      </c>
      <c r="R87" s="4">
        <v>0.66499999999723503</v>
      </c>
      <c r="S87" s="4">
        <v>1.2907105020446601</v>
      </c>
      <c r="T87" s="4">
        <v>1.2426496252203501</v>
      </c>
      <c r="U87" s="4">
        <v>-9.8402040817059999E-2</v>
      </c>
      <c r="V87" s="4">
        <v>1.23564413999927E-2</v>
      </c>
      <c r="W87" s="4">
        <v>7.6801063585426403</v>
      </c>
      <c r="X87" s="4">
        <v>-52.073849836294698</v>
      </c>
      <c r="Y87" s="4">
        <v>-0.67590676708408903</v>
      </c>
      <c r="Z87" t="b">
        <v>1</v>
      </c>
      <c r="AA87" t="b">
        <v>0</v>
      </c>
    </row>
    <row r="88" spans="1:27" hidden="1" x14ac:dyDescent="0.2">
      <c r="A88" t="s">
        <v>29</v>
      </c>
      <c r="B88" s="1">
        <v>46402</v>
      </c>
      <c r="C88">
        <v>292.05999755859301</v>
      </c>
      <c r="D88">
        <v>200</v>
      </c>
      <c r="E88" s="4">
        <v>0.68007074488696795</v>
      </c>
      <c r="F88">
        <v>0.03</v>
      </c>
      <c r="G88">
        <v>0</v>
      </c>
      <c r="H88" s="5">
        <v>98.724999999999994</v>
      </c>
      <c r="I88" t="s">
        <v>7</v>
      </c>
      <c r="J88">
        <v>98.15</v>
      </c>
      <c r="K88">
        <v>99.3</v>
      </c>
      <c r="L88">
        <v>98.55</v>
      </c>
      <c r="M88">
        <v>1</v>
      </c>
      <c r="N88">
        <v>12926</v>
      </c>
      <c r="O88" s="4">
        <v>0.45154357055664002</v>
      </c>
      <c r="P88" s="4">
        <v>1.4602999877929601</v>
      </c>
      <c r="Q88" s="4">
        <v>0.350474289939744</v>
      </c>
      <c r="R88" s="4">
        <v>98.724999999999994</v>
      </c>
      <c r="S88" s="4">
        <v>1.5251744392381601</v>
      </c>
      <c r="T88" s="4">
        <v>1.23615090260136</v>
      </c>
      <c r="U88" s="4">
        <v>0.93639220288216896</v>
      </c>
      <c r="V88" s="4">
        <v>1.4770193598431099E-3</v>
      </c>
      <c r="W88" s="4">
        <v>30.028981315233001</v>
      </c>
      <c r="X88" s="4">
        <v>-12.980445176290999</v>
      </c>
      <c r="Y88" s="4">
        <v>118.847602265654</v>
      </c>
      <c r="Z88" t="b">
        <v>0</v>
      </c>
      <c r="AA88" t="b">
        <v>1</v>
      </c>
    </row>
    <row r="89" spans="1:27" hidden="1" x14ac:dyDescent="0.2">
      <c r="A89" t="s">
        <v>29</v>
      </c>
      <c r="B89" s="1">
        <v>46255</v>
      </c>
      <c r="C89">
        <v>292.05999755859301</v>
      </c>
      <c r="D89">
        <v>235</v>
      </c>
      <c r="E89" s="5">
        <v>0.27760672274276199</v>
      </c>
      <c r="F89">
        <v>0.03</v>
      </c>
      <c r="G89">
        <v>0</v>
      </c>
      <c r="H89" s="5">
        <v>1.9950000000000001</v>
      </c>
      <c r="I89" t="s">
        <v>8</v>
      </c>
      <c r="J89" s="3" t="s">
        <v>436</v>
      </c>
      <c r="K89" s="2" t="s">
        <v>425</v>
      </c>
      <c r="L89" s="2" t="s">
        <v>425</v>
      </c>
      <c r="M89">
        <v>6</v>
      </c>
      <c r="N89">
        <v>6717</v>
      </c>
      <c r="O89" s="4">
        <v>0.31604687866210901</v>
      </c>
      <c r="P89" s="4">
        <v>1.2428085002493301</v>
      </c>
      <c r="Q89" s="4">
        <v>0.32686319360999799</v>
      </c>
      <c r="R89" s="4">
        <v>1.99500000000206</v>
      </c>
      <c r="S89" s="4">
        <v>1.3966615643756699</v>
      </c>
      <c r="T89" s="4">
        <v>1.2244425857597101</v>
      </c>
      <c r="U89" s="4">
        <v>-8.1257683744010406E-2</v>
      </c>
      <c r="V89" s="4">
        <v>2.99072015000735E-3</v>
      </c>
      <c r="W89" s="4">
        <v>23.148130925453799</v>
      </c>
      <c r="X89" s="4">
        <v>-12.855867933967399</v>
      </c>
      <c r="Y89" s="4">
        <v>-7.1420211678548604</v>
      </c>
      <c r="Z89" t="b">
        <v>1</v>
      </c>
      <c r="AA89" t="b">
        <v>0</v>
      </c>
    </row>
    <row r="90" spans="1:27" hidden="1" x14ac:dyDescent="0.2">
      <c r="A90" t="s">
        <v>29</v>
      </c>
      <c r="B90" s="1">
        <v>46171</v>
      </c>
      <c r="C90">
        <v>292.05999755859301</v>
      </c>
      <c r="D90">
        <v>270</v>
      </c>
      <c r="E90" s="5">
        <v>4.7627303797627099E-2</v>
      </c>
      <c r="F90">
        <v>0.03</v>
      </c>
      <c r="G90">
        <v>0</v>
      </c>
      <c r="H90" s="5">
        <v>0.9</v>
      </c>
      <c r="I90" t="s">
        <v>8</v>
      </c>
      <c r="J90">
        <v>0.88</v>
      </c>
      <c r="K90">
        <v>0.92</v>
      </c>
      <c r="L90">
        <v>0.88</v>
      </c>
      <c r="M90">
        <v>216</v>
      </c>
      <c r="N90">
        <v>2752</v>
      </c>
      <c r="O90" s="4">
        <v>0.277595114746093</v>
      </c>
      <c r="P90" s="4">
        <v>1.08170369466145</v>
      </c>
      <c r="Q90" s="4">
        <v>0.29243628593712601</v>
      </c>
      <c r="R90" s="4">
        <v>0.90000000000453095</v>
      </c>
      <c r="S90" s="4">
        <v>1.2848976419423901</v>
      </c>
      <c r="T90" s="4">
        <v>1.2210772807369199</v>
      </c>
      <c r="U90" s="4">
        <v>-9.9414027540809496E-2</v>
      </c>
      <c r="V90" s="4">
        <v>9.3751213594851206E-3</v>
      </c>
      <c r="W90" s="4">
        <v>11.1380280928053</v>
      </c>
      <c r="X90" s="4">
        <v>-33.2962430488083</v>
      </c>
      <c r="Y90" s="4">
        <v>-1.42571670188203</v>
      </c>
      <c r="Z90" t="b">
        <v>1</v>
      </c>
      <c r="AA90" t="b">
        <v>0</v>
      </c>
    </row>
    <row r="91" spans="1:27" hidden="1" x14ac:dyDescent="0.2">
      <c r="A91" t="s">
        <v>29</v>
      </c>
      <c r="B91" s="1">
        <v>46346</v>
      </c>
      <c r="C91">
        <v>292.05999755859301</v>
      </c>
      <c r="D91">
        <v>210</v>
      </c>
      <c r="E91" s="4">
        <v>0.52675111540592401</v>
      </c>
      <c r="F91">
        <v>0.03</v>
      </c>
      <c r="G91">
        <v>0</v>
      </c>
      <c r="H91" s="5">
        <v>87.95</v>
      </c>
      <c r="I91" t="s">
        <v>7</v>
      </c>
      <c r="J91">
        <v>86.4</v>
      </c>
      <c r="K91">
        <v>89.5</v>
      </c>
      <c r="L91">
        <v>88.23</v>
      </c>
      <c r="M91">
        <v>4</v>
      </c>
      <c r="N91">
        <v>37</v>
      </c>
      <c r="O91" s="4">
        <v>0.468633243408203</v>
      </c>
      <c r="P91" s="4">
        <v>1.3907618931361601</v>
      </c>
      <c r="Q91" s="4">
        <v>0.35416450941233601</v>
      </c>
      <c r="R91" s="4">
        <v>87.949999999994105</v>
      </c>
      <c r="S91" s="4">
        <v>1.4732491254451701</v>
      </c>
      <c r="T91" s="4">
        <v>1.2162049480368899</v>
      </c>
      <c r="U91" s="4">
        <v>0.92965806343346302</v>
      </c>
      <c r="V91" s="4">
        <v>1.79523029729823E-3</v>
      </c>
      <c r="W91" s="4">
        <v>28.5676703716296</v>
      </c>
      <c r="X91" s="4">
        <v>-15.110806654414199</v>
      </c>
      <c r="Y91" s="4">
        <v>96.693559292839794</v>
      </c>
      <c r="Z91" t="b">
        <v>0</v>
      </c>
      <c r="AA91" t="b">
        <v>1</v>
      </c>
    </row>
    <row r="92" spans="1:27" hidden="1" x14ac:dyDescent="0.2">
      <c r="A92" t="s">
        <v>29</v>
      </c>
      <c r="B92" s="1">
        <v>46220</v>
      </c>
      <c r="C92">
        <v>292.05999755859301</v>
      </c>
      <c r="D92">
        <v>250</v>
      </c>
      <c r="E92" s="5">
        <v>0.18178195212440099</v>
      </c>
      <c r="F92">
        <v>0.03</v>
      </c>
      <c r="G92">
        <v>0</v>
      </c>
      <c r="H92" s="5">
        <v>1.625</v>
      </c>
      <c r="I92" t="s">
        <v>8</v>
      </c>
      <c r="J92" s="3" t="s">
        <v>457</v>
      </c>
      <c r="K92" s="3" t="s">
        <v>458</v>
      </c>
      <c r="L92" s="3" t="s">
        <v>459</v>
      </c>
      <c r="M92">
        <v>36</v>
      </c>
      <c r="N92">
        <v>16717</v>
      </c>
      <c r="O92" s="4">
        <v>0.28485822570800701</v>
      </c>
      <c r="P92" s="4">
        <v>1.1682399902343701</v>
      </c>
      <c r="Q92" s="4">
        <v>0.29579981506076702</v>
      </c>
      <c r="R92" s="4">
        <v>1.62499999999999</v>
      </c>
      <c r="S92" s="4">
        <v>1.3392696127747601</v>
      </c>
      <c r="T92" s="4">
        <v>1.21315271495091</v>
      </c>
      <c r="U92" s="4">
        <v>-9.0241458709316102E-2</v>
      </c>
      <c r="V92" s="4">
        <v>4.4175356144236198E-3</v>
      </c>
      <c r="W92" s="4">
        <v>20.261559769493498</v>
      </c>
      <c r="X92" s="4">
        <v>-15.6456127473039</v>
      </c>
      <c r="Y92" s="4">
        <v>-5.0864262980703101</v>
      </c>
      <c r="Z92" t="b">
        <v>1</v>
      </c>
      <c r="AA92" t="b">
        <v>0</v>
      </c>
    </row>
    <row r="93" spans="1:27" hidden="1" x14ac:dyDescent="0.2">
      <c r="A93" t="s">
        <v>29</v>
      </c>
      <c r="B93" s="1">
        <v>46199</v>
      </c>
      <c r="C93">
        <v>292.05999755859301</v>
      </c>
      <c r="D93">
        <v>260</v>
      </c>
      <c r="E93" s="4">
        <v>0.124287092298907</v>
      </c>
      <c r="F93">
        <v>0.03</v>
      </c>
      <c r="G93">
        <v>0</v>
      </c>
      <c r="H93" s="5">
        <v>34.325000000000003</v>
      </c>
      <c r="I93" t="s">
        <v>7</v>
      </c>
      <c r="J93">
        <v>33.25</v>
      </c>
      <c r="K93">
        <v>35.4</v>
      </c>
      <c r="L93">
        <v>35.299999999999997</v>
      </c>
      <c r="N93">
        <v>3</v>
      </c>
      <c r="O93" s="4">
        <v>0.35205726074218702</v>
      </c>
      <c r="P93" s="4">
        <v>1.12330768291766</v>
      </c>
      <c r="Q93" s="4">
        <v>0.27019414597512698</v>
      </c>
      <c r="R93" s="4">
        <v>34.324999999999903</v>
      </c>
      <c r="S93" s="4">
        <v>1.3074660752543701</v>
      </c>
      <c r="T93" s="4">
        <v>1.2122108190937999</v>
      </c>
      <c r="U93" s="4">
        <v>0.90447276534884602</v>
      </c>
      <c r="V93" s="4">
        <v>6.1001832289660704E-3</v>
      </c>
      <c r="W93" s="4">
        <v>17.473865864989101</v>
      </c>
      <c r="X93" s="4">
        <v>-25.8887303405183</v>
      </c>
      <c r="Y93" s="4">
        <v>28.565562839873099</v>
      </c>
      <c r="Z93" t="b">
        <v>0</v>
      </c>
      <c r="AA93" t="b">
        <v>0</v>
      </c>
    </row>
    <row r="94" spans="1:27" hidden="1" x14ac:dyDescent="0.2">
      <c r="A94" t="s">
        <v>29</v>
      </c>
      <c r="B94" s="1">
        <v>46191</v>
      </c>
      <c r="C94">
        <v>292.05999755859301</v>
      </c>
      <c r="D94">
        <v>260</v>
      </c>
      <c r="E94" s="5">
        <v>0.102384294092041</v>
      </c>
      <c r="F94">
        <v>0.03</v>
      </c>
      <c r="G94">
        <v>0</v>
      </c>
      <c r="H94" s="5">
        <v>1.2949999999999999</v>
      </c>
      <c r="I94" t="s">
        <v>8</v>
      </c>
      <c r="J94" s="3" t="s">
        <v>483</v>
      </c>
      <c r="K94" s="3" t="s">
        <v>484</v>
      </c>
      <c r="L94" s="3" t="s">
        <v>476</v>
      </c>
      <c r="M94">
        <v>223</v>
      </c>
      <c r="N94">
        <v>25583</v>
      </c>
      <c r="O94" s="4">
        <v>0.28528546752929601</v>
      </c>
      <c r="P94" s="4">
        <v>1.12330768291766</v>
      </c>
      <c r="Q94" s="4">
        <v>0.29633637177493899</v>
      </c>
      <c r="R94" s="4">
        <v>1.29500000000051</v>
      </c>
      <c r="S94" s="4">
        <v>1.30609705110232</v>
      </c>
      <c r="T94" s="4">
        <v>1.21127668465037</v>
      </c>
      <c r="U94" s="4">
        <v>-9.5759777839096893E-2</v>
      </c>
      <c r="V94" s="4">
        <v>6.1391346569670598E-3</v>
      </c>
      <c r="W94" s="4">
        <v>15.8880139849828</v>
      </c>
      <c r="X94" s="4">
        <v>-22.114888897559499</v>
      </c>
      <c r="Y94" s="4">
        <v>-2.9960306936366101</v>
      </c>
      <c r="Z94" t="b">
        <v>1</v>
      </c>
      <c r="AA94" t="b">
        <v>0</v>
      </c>
    </row>
    <row r="95" spans="1:27" hidden="1" x14ac:dyDescent="0.2">
      <c r="A95" t="s">
        <v>29</v>
      </c>
      <c r="B95" s="1">
        <v>46255</v>
      </c>
      <c r="C95">
        <v>292.05999755859301</v>
      </c>
      <c r="D95">
        <v>240</v>
      </c>
      <c r="E95" s="4">
        <v>0.27760672274276199</v>
      </c>
      <c r="F95">
        <v>0.03</v>
      </c>
      <c r="G95">
        <v>0</v>
      </c>
      <c r="H95" s="5">
        <v>56.05</v>
      </c>
      <c r="I95" t="s">
        <v>7</v>
      </c>
      <c r="J95">
        <v>55.75</v>
      </c>
      <c r="K95">
        <v>56.35</v>
      </c>
      <c r="L95">
        <v>57.8</v>
      </c>
      <c r="M95">
        <v>43</v>
      </c>
      <c r="N95">
        <v>2147</v>
      </c>
      <c r="O95" s="4">
        <v>0.36896382995605398</v>
      </c>
      <c r="P95" s="4">
        <v>1.21691665649414</v>
      </c>
      <c r="Q95" s="4">
        <v>0.30351771262838401</v>
      </c>
      <c r="R95" s="4">
        <v>56.049999999993403</v>
      </c>
      <c r="S95" s="4">
        <v>1.35966352471584</v>
      </c>
      <c r="T95" s="4">
        <v>1.1997449059095899</v>
      </c>
      <c r="U95" s="4">
        <v>0.91303178713957001</v>
      </c>
      <c r="V95" s="4">
        <v>3.3892385136215998E-3</v>
      </c>
      <c r="W95" s="4">
        <v>24.3590477703899</v>
      </c>
      <c r="X95" s="4">
        <v>-19.634626443354101</v>
      </c>
      <c r="Y95" s="4">
        <v>58.466768956026002</v>
      </c>
      <c r="Z95" t="b">
        <v>0</v>
      </c>
      <c r="AA95" t="b">
        <v>1</v>
      </c>
    </row>
    <row r="96" spans="1:27" hidden="1" x14ac:dyDescent="0.2">
      <c r="A96" t="s">
        <v>29</v>
      </c>
      <c r="B96" s="1">
        <v>46311</v>
      </c>
      <c r="C96">
        <v>292.05999755859301</v>
      </c>
      <c r="D96">
        <v>225</v>
      </c>
      <c r="E96" s="4">
        <v>0.43092634749613401</v>
      </c>
      <c r="F96">
        <v>0.03</v>
      </c>
      <c r="G96">
        <v>0</v>
      </c>
      <c r="H96" s="5">
        <v>72.375</v>
      </c>
      <c r="I96" t="s">
        <v>7</v>
      </c>
      <c r="J96">
        <v>71.8</v>
      </c>
      <c r="K96">
        <v>72.95</v>
      </c>
      <c r="L96">
        <v>72.8</v>
      </c>
      <c r="M96">
        <v>1</v>
      </c>
      <c r="N96">
        <v>179</v>
      </c>
      <c r="O96" s="4">
        <v>0.40418076293945299</v>
      </c>
      <c r="P96" s="4">
        <v>1.29804443359375</v>
      </c>
      <c r="Q96" s="4">
        <v>0.320550128560463</v>
      </c>
      <c r="R96" s="4">
        <v>72.374999999998195</v>
      </c>
      <c r="S96" s="4">
        <v>1.4063248069937799</v>
      </c>
      <c r="T96" s="4">
        <v>1.19589973736055</v>
      </c>
      <c r="U96" s="4">
        <v>0.92018615146108296</v>
      </c>
      <c r="V96" s="4">
        <v>2.4147805541012402E-3</v>
      </c>
      <c r="W96" s="4">
        <v>28.452525948998701</v>
      </c>
      <c r="X96" s="4">
        <v>-16.4736263857728</v>
      </c>
      <c r="Y96" s="4">
        <v>84.622974100876704</v>
      </c>
      <c r="Z96" t="b">
        <v>0</v>
      </c>
      <c r="AA96" t="b">
        <v>1</v>
      </c>
    </row>
    <row r="97" spans="1:27" hidden="1" x14ac:dyDescent="0.2">
      <c r="A97" t="s">
        <v>29</v>
      </c>
      <c r="B97" s="1">
        <v>46178</v>
      </c>
      <c r="C97">
        <v>292.05999755859301</v>
      </c>
      <c r="D97">
        <v>270</v>
      </c>
      <c r="E97" s="4">
        <v>6.6792252470498303E-2</v>
      </c>
      <c r="F97">
        <v>0.03</v>
      </c>
      <c r="G97">
        <v>0</v>
      </c>
      <c r="H97" s="5">
        <v>23.574999999999999</v>
      </c>
      <c r="I97" t="s">
        <v>7</v>
      </c>
      <c r="J97" s="2" t="s">
        <v>66</v>
      </c>
      <c r="K97">
        <v>23.85</v>
      </c>
      <c r="L97">
        <v>23.26</v>
      </c>
      <c r="M97">
        <v>3</v>
      </c>
      <c r="N97">
        <v>1368</v>
      </c>
      <c r="O97" s="4">
        <v>0.29230444030761699</v>
      </c>
      <c r="P97" s="4">
        <v>1.08170369466145</v>
      </c>
      <c r="Q97" s="4">
        <v>0.25381827527106698</v>
      </c>
      <c r="R97" s="4">
        <v>23.574999999998099</v>
      </c>
      <c r="S97" s="4">
        <v>1.2606093425876499</v>
      </c>
      <c r="T97" s="4">
        <v>1.1950120472035699</v>
      </c>
      <c r="U97" s="4">
        <v>0.89627518452197796</v>
      </c>
      <c r="V97" s="4">
        <v>9.4075292151543592E-3</v>
      </c>
      <c r="W97" s="4">
        <v>13.604065320042899</v>
      </c>
      <c r="X97" s="4">
        <v>-32.9942437292883</v>
      </c>
      <c r="Y97" s="4">
        <v>15.9093219711889</v>
      </c>
      <c r="Z97" t="b">
        <v>0</v>
      </c>
      <c r="AA97" t="b">
        <v>0</v>
      </c>
    </row>
    <row r="98" spans="1:27" hidden="1" x14ac:dyDescent="0.2">
      <c r="A98" t="s">
        <v>29</v>
      </c>
      <c r="B98" s="1">
        <v>46283</v>
      </c>
      <c r="C98">
        <v>292.05999755859301</v>
      </c>
      <c r="D98">
        <v>230</v>
      </c>
      <c r="E98" s="5">
        <v>0.354266533880364</v>
      </c>
      <c r="F98">
        <v>0.03</v>
      </c>
      <c r="G98">
        <v>0</v>
      </c>
      <c r="H98" s="5">
        <v>2.355</v>
      </c>
      <c r="I98" t="s">
        <v>8</v>
      </c>
      <c r="J98" s="3" t="s">
        <v>410</v>
      </c>
      <c r="K98" s="3" t="s">
        <v>411</v>
      </c>
      <c r="L98" s="3" t="s">
        <v>412</v>
      </c>
      <c r="M98">
        <v>1</v>
      </c>
      <c r="N98">
        <v>7625</v>
      </c>
      <c r="O98" s="4">
        <v>0.31470411865234299</v>
      </c>
      <c r="P98" s="4">
        <v>1.26982607634171</v>
      </c>
      <c r="Q98" s="4">
        <v>0.32659596167252097</v>
      </c>
      <c r="R98" s="4">
        <v>2.3549999999998499</v>
      </c>
      <c r="S98" s="4">
        <v>1.38073274033918</v>
      </c>
      <c r="T98" s="4">
        <v>1.18634186537944</v>
      </c>
      <c r="U98" s="4">
        <v>-8.3680575318752198E-2</v>
      </c>
      <c r="V98" s="4">
        <v>2.70886674178179E-3</v>
      </c>
      <c r="W98" s="4">
        <v>26.734541130627001</v>
      </c>
      <c r="X98" s="4">
        <v>-11.519355381630101</v>
      </c>
      <c r="Y98" s="4">
        <v>-9.4924827209708802</v>
      </c>
      <c r="Z98" t="b">
        <v>1</v>
      </c>
      <c r="AA98" t="b">
        <v>0</v>
      </c>
    </row>
    <row r="99" spans="1:27" hidden="1" x14ac:dyDescent="0.2">
      <c r="A99" t="s">
        <v>29</v>
      </c>
      <c r="B99" s="1">
        <v>46374</v>
      </c>
      <c r="C99">
        <v>292.05999755859301</v>
      </c>
      <c r="D99">
        <v>210</v>
      </c>
      <c r="E99" s="5">
        <v>0.60341093023648795</v>
      </c>
      <c r="F99">
        <v>0.03</v>
      </c>
      <c r="G99">
        <v>0</v>
      </c>
      <c r="H99" s="5">
        <v>2.84499999999999</v>
      </c>
      <c r="I99" t="s">
        <v>8</v>
      </c>
      <c r="J99" s="3" t="s">
        <v>381</v>
      </c>
      <c r="K99" s="3" t="s">
        <v>382</v>
      </c>
      <c r="L99" s="3" t="s">
        <v>371</v>
      </c>
      <c r="M99">
        <v>303</v>
      </c>
      <c r="N99">
        <v>3698</v>
      </c>
      <c r="O99" s="4">
        <v>0.326361716918945</v>
      </c>
      <c r="P99" s="4">
        <v>1.3907618931361601</v>
      </c>
      <c r="Q99" s="4">
        <v>0.34059758377544702</v>
      </c>
      <c r="R99" s="4">
        <v>2.84499999999997</v>
      </c>
      <c r="S99" s="4">
        <v>1.4474326268739099</v>
      </c>
      <c r="T99" s="4">
        <v>1.18285802633018</v>
      </c>
      <c r="U99" s="4">
        <v>-7.3887896638521799E-2</v>
      </c>
      <c r="V99" s="4">
        <v>1.81114440359727E-3</v>
      </c>
      <c r="W99" s="4">
        <v>31.750602304347801</v>
      </c>
      <c r="X99" s="4">
        <v>-8.2281328637147393</v>
      </c>
      <c r="Y99" s="4">
        <v>-14.7381302911493</v>
      </c>
      <c r="Z99" t="b">
        <v>1</v>
      </c>
      <c r="AA99" t="b">
        <v>0</v>
      </c>
    </row>
    <row r="100" spans="1:27" hidden="1" x14ac:dyDescent="0.2">
      <c r="A100" t="s">
        <v>29</v>
      </c>
      <c r="B100" s="1">
        <v>46162</v>
      </c>
      <c r="C100">
        <v>292.05999755859301</v>
      </c>
      <c r="D100">
        <v>282.5</v>
      </c>
      <c r="E100" s="4">
        <v>2.29866642519393E-2</v>
      </c>
      <c r="F100">
        <v>0.03</v>
      </c>
      <c r="G100">
        <v>0</v>
      </c>
      <c r="H100" s="5">
        <v>10.225</v>
      </c>
      <c r="I100" t="s">
        <v>7</v>
      </c>
      <c r="J100" s="2" t="s">
        <v>206</v>
      </c>
      <c r="K100" s="3" t="s">
        <v>217</v>
      </c>
      <c r="L100" s="3" t="s">
        <v>218</v>
      </c>
      <c r="M100">
        <v>2</v>
      </c>
      <c r="N100">
        <v>42</v>
      </c>
      <c r="O100" s="4">
        <v>0.24231714721679601</v>
      </c>
      <c r="P100" s="4">
        <v>1.03384069932245</v>
      </c>
      <c r="Q100" s="4">
        <v>0.188391176747571</v>
      </c>
      <c r="R100" s="4">
        <v>10.224999999999801</v>
      </c>
      <c r="S100" s="4">
        <v>1.20360720127261</v>
      </c>
      <c r="T100" s="4">
        <v>1.1750445488435901</v>
      </c>
      <c r="U100" s="4">
        <v>0.88562928259606699</v>
      </c>
      <c r="V100" s="4">
        <v>2.3177398927923702E-2</v>
      </c>
      <c r="W100" s="4">
        <v>8.5614113029078105</v>
      </c>
      <c r="X100" s="4">
        <v>-42.5362190415009</v>
      </c>
      <c r="Y100" s="4">
        <v>5.71062035555157</v>
      </c>
      <c r="Z100" t="b">
        <v>0</v>
      </c>
      <c r="AA100" t="b">
        <v>0</v>
      </c>
    </row>
    <row r="101" spans="1:27" hidden="1" x14ac:dyDescent="0.2">
      <c r="A101" t="s">
        <v>29</v>
      </c>
      <c r="B101" s="1">
        <v>46346</v>
      </c>
      <c r="C101">
        <v>292.05999755859301</v>
      </c>
      <c r="D101">
        <v>215</v>
      </c>
      <c r="E101" s="27">
        <v>0.52675111540592401</v>
      </c>
      <c r="F101">
        <v>0.03</v>
      </c>
      <c r="G101">
        <v>0</v>
      </c>
      <c r="H101" s="5">
        <v>2.8250000000000002</v>
      </c>
      <c r="I101" t="s">
        <v>8</v>
      </c>
      <c r="J101" s="3" t="s">
        <v>378</v>
      </c>
      <c r="K101" s="3" t="s">
        <v>385</v>
      </c>
      <c r="L101" s="3" t="s">
        <v>379</v>
      </c>
      <c r="M101">
        <v>16</v>
      </c>
      <c r="N101">
        <v>672</v>
      </c>
      <c r="O101" s="4">
        <v>0.32935240966796803</v>
      </c>
      <c r="P101" s="4">
        <v>1.35841859329578</v>
      </c>
      <c r="Q101" s="4">
        <v>0.34255333993263698</v>
      </c>
      <c r="R101" s="4">
        <v>2.82499999999997</v>
      </c>
      <c r="S101" s="4">
        <v>1.41997082150325</v>
      </c>
      <c r="T101" s="4">
        <v>1.1713537547408399</v>
      </c>
      <c r="U101" s="4">
        <v>-7.7808087957032396E-2</v>
      </c>
      <c r="V101" s="4">
        <v>2.0047921254985101E-3</v>
      </c>
      <c r="W101" s="4">
        <v>30.856536183022101</v>
      </c>
      <c r="X101" s="4">
        <v>-9.2667214908048194</v>
      </c>
      <c r="Y101" s="4">
        <v>-13.458296089525501</v>
      </c>
      <c r="Z101" t="b">
        <v>1</v>
      </c>
      <c r="AA101" t="b">
        <v>0</v>
      </c>
    </row>
    <row r="102" spans="1:27" hidden="1" x14ac:dyDescent="0.2">
      <c r="A102" t="s">
        <v>29</v>
      </c>
      <c r="B102" s="1">
        <v>46220</v>
      </c>
      <c r="C102">
        <v>292.05999755859301</v>
      </c>
      <c r="D102">
        <v>250</v>
      </c>
      <c r="E102" s="4">
        <v>0.18178195212440099</v>
      </c>
      <c r="F102">
        <v>0.03</v>
      </c>
      <c r="G102">
        <v>0</v>
      </c>
      <c r="H102" s="5">
        <v>45.274999999999999</v>
      </c>
      <c r="I102" t="s">
        <v>7</v>
      </c>
      <c r="J102">
        <v>45.1</v>
      </c>
      <c r="K102">
        <v>45.45</v>
      </c>
      <c r="L102">
        <v>46.39</v>
      </c>
      <c r="M102">
        <v>4</v>
      </c>
      <c r="N102">
        <v>3576</v>
      </c>
      <c r="O102" s="4">
        <v>0.35730623168945302</v>
      </c>
      <c r="P102" s="4">
        <v>1.1682399902343701</v>
      </c>
      <c r="Q102" s="4">
        <v>0.30683960912754799</v>
      </c>
      <c r="R102" s="4">
        <v>45.274999999999999</v>
      </c>
      <c r="S102" s="4">
        <v>1.29570621984582</v>
      </c>
      <c r="T102" s="4">
        <v>1.16488240704289</v>
      </c>
      <c r="U102" s="4">
        <v>0.90246164115943295</v>
      </c>
      <c r="V102" s="4">
        <v>4.51016613972077E-3</v>
      </c>
      <c r="W102" s="4">
        <v>21.4584761809494</v>
      </c>
      <c r="X102" s="4">
        <v>-24.6594008127622</v>
      </c>
      <c r="Y102" s="4">
        <v>39.682626534809799</v>
      </c>
      <c r="Z102" t="b">
        <v>0</v>
      </c>
      <c r="AA102" t="b">
        <v>0</v>
      </c>
    </row>
    <row r="103" spans="1:27" hidden="1" x14ac:dyDescent="0.2">
      <c r="A103" t="s">
        <v>29</v>
      </c>
      <c r="B103" s="1">
        <v>46346</v>
      </c>
      <c r="C103">
        <v>292.05999755859301</v>
      </c>
      <c r="D103">
        <v>215</v>
      </c>
      <c r="E103" s="4">
        <v>0.52675111540592401</v>
      </c>
      <c r="F103">
        <v>0.03</v>
      </c>
      <c r="G103">
        <v>0</v>
      </c>
      <c r="H103" s="5">
        <v>83.35</v>
      </c>
      <c r="I103" t="s">
        <v>7</v>
      </c>
      <c r="J103">
        <v>82.45</v>
      </c>
      <c r="K103">
        <v>84.25</v>
      </c>
      <c r="L103">
        <v>79.349999999999994</v>
      </c>
      <c r="M103">
        <v>4</v>
      </c>
      <c r="N103">
        <v>77</v>
      </c>
      <c r="O103" s="4">
        <v>0.43939769592285099</v>
      </c>
      <c r="P103" s="4">
        <v>1.35841859329578</v>
      </c>
      <c r="Q103" s="4">
        <v>0.34558274965532998</v>
      </c>
      <c r="R103" s="4">
        <v>83.349999999999895</v>
      </c>
      <c r="S103" s="4">
        <v>1.40971226515058</v>
      </c>
      <c r="T103" s="4">
        <v>1.1588965248635601</v>
      </c>
      <c r="U103" s="4">
        <v>0.92068766918594502</v>
      </c>
      <c r="V103" s="4">
        <v>2.0162712104299699E-3</v>
      </c>
      <c r="W103" s="4">
        <v>31.307661044517499</v>
      </c>
      <c r="X103" s="4">
        <v>-15.836304910175199</v>
      </c>
      <c r="Y103" s="4">
        <v>97.736582694080397</v>
      </c>
      <c r="Z103" t="b">
        <v>0</v>
      </c>
      <c r="AA103" t="b">
        <v>1</v>
      </c>
    </row>
    <row r="104" spans="1:27" hidden="1" x14ac:dyDescent="0.2">
      <c r="A104" t="s">
        <v>29</v>
      </c>
      <c r="B104" s="1">
        <v>46220</v>
      </c>
      <c r="C104">
        <v>292.05999755859301</v>
      </c>
      <c r="D104">
        <v>255</v>
      </c>
      <c r="E104" s="4">
        <v>0.18178195212440099</v>
      </c>
      <c r="F104">
        <v>0.03</v>
      </c>
      <c r="G104">
        <v>0</v>
      </c>
      <c r="H104" s="5">
        <v>40.174999999999997</v>
      </c>
      <c r="I104" t="s">
        <v>7</v>
      </c>
      <c r="J104">
        <v>39.950000000000003</v>
      </c>
      <c r="K104">
        <v>40.4</v>
      </c>
      <c r="L104">
        <v>41.9</v>
      </c>
      <c r="M104">
        <v>139</v>
      </c>
      <c r="N104">
        <v>4317</v>
      </c>
      <c r="O104" s="4">
        <v>0.32410343872070302</v>
      </c>
      <c r="P104" s="4">
        <v>1.1453333237591901</v>
      </c>
      <c r="Q104" s="4">
        <v>0.272936084192683</v>
      </c>
      <c r="R104" s="4">
        <v>40.174999999999898</v>
      </c>
      <c r="S104" s="4">
        <v>1.2711317974349801</v>
      </c>
      <c r="T104" s="4">
        <v>1.1547630558402699</v>
      </c>
      <c r="U104" s="4">
        <v>0.89815911754781497</v>
      </c>
      <c r="V104" s="4">
        <v>5.2328747530915598E-3</v>
      </c>
      <c r="W104" s="4">
        <v>22.1460468353498</v>
      </c>
      <c r="X104" s="4">
        <v>-23.289805440413598</v>
      </c>
      <c r="Y104" s="4">
        <v>40.381288192060303</v>
      </c>
      <c r="Z104" t="b">
        <v>0</v>
      </c>
      <c r="AA104" t="b">
        <v>0</v>
      </c>
    </row>
    <row r="105" spans="1:27" hidden="1" x14ac:dyDescent="0.2">
      <c r="A105" t="s">
        <v>29</v>
      </c>
      <c r="B105" s="1">
        <v>46465</v>
      </c>
      <c r="C105">
        <v>292.05999755859301</v>
      </c>
      <c r="D105">
        <v>195</v>
      </c>
      <c r="E105" s="4">
        <v>0.852555335781364</v>
      </c>
      <c r="F105">
        <v>0.03</v>
      </c>
      <c r="G105">
        <v>0</v>
      </c>
      <c r="H105" s="5">
        <v>105.325</v>
      </c>
      <c r="I105" t="s">
        <v>7</v>
      </c>
      <c r="J105">
        <v>104</v>
      </c>
      <c r="K105">
        <v>106.65</v>
      </c>
      <c r="L105">
        <v>101</v>
      </c>
      <c r="M105">
        <v>20</v>
      </c>
      <c r="N105">
        <v>46</v>
      </c>
      <c r="O105" s="4">
        <v>0.46704634521484301</v>
      </c>
      <c r="P105" s="4">
        <v>1.4977435772235499</v>
      </c>
      <c r="Q105" s="4">
        <v>0.353164197900945</v>
      </c>
      <c r="R105" s="4">
        <v>105.325000000004</v>
      </c>
      <c r="S105" s="4">
        <v>1.48027625350815</v>
      </c>
      <c r="T105" s="4">
        <v>1.15418589454845</v>
      </c>
      <c r="U105" s="4">
        <v>0.93060023110245005</v>
      </c>
      <c r="V105" s="4">
        <v>1.40050006407926E-3</v>
      </c>
      <c r="W105" s="4">
        <v>35.968848511864898</v>
      </c>
      <c r="X105" s="4">
        <v>-12.4438862869654</v>
      </c>
      <c r="Y105" s="4">
        <v>141.921562825075</v>
      </c>
      <c r="Z105" t="b">
        <v>0</v>
      </c>
      <c r="AA105" t="b">
        <v>1</v>
      </c>
    </row>
    <row r="106" spans="1:27" hidden="1" x14ac:dyDescent="0.2">
      <c r="A106" t="s">
        <v>29</v>
      </c>
      <c r="B106" s="1">
        <v>46311</v>
      </c>
      <c r="C106">
        <v>292.05999755859301</v>
      </c>
      <c r="D106">
        <v>225</v>
      </c>
      <c r="E106" s="5">
        <v>0.43092634749613401</v>
      </c>
      <c r="F106">
        <v>0.03</v>
      </c>
      <c r="G106">
        <v>0</v>
      </c>
      <c r="H106" s="5">
        <v>2.7149999999999999</v>
      </c>
      <c r="I106" t="s">
        <v>8</v>
      </c>
      <c r="J106" s="3" t="s">
        <v>391</v>
      </c>
      <c r="K106" s="3" t="s">
        <v>386</v>
      </c>
      <c r="L106" s="3" t="s">
        <v>392</v>
      </c>
      <c r="M106">
        <v>38</v>
      </c>
      <c r="N106">
        <v>1550</v>
      </c>
      <c r="O106" s="4">
        <v>0.31787791503906199</v>
      </c>
      <c r="P106" s="4">
        <v>1.29804443359375</v>
      </c>
      <c r="Q106" s="4">
        <v>0.33048809053278799</v>
      </c>
      <c r="R106" s="4">
        <v>2.71499999999625</v>
      </c>
      <c r="S106" s="4">
        <v>1.37046151888414</v>
      </c>
      <c r="T106" s="4">
        <v>1.1535126760444301</v>
      </c>
      <c r="U106" s="4">
        <v>-8.5271439865565193E-2</v>
      </c>
      <c r="V106" s="4">
        <v>2.46174095929971E-3</v>
      </c>
      <c r="W106" s="4">
        <v>29.905107529605001</v>
      </c>
      <c r="X106" s="4">
        <v>-10.6389025819699</v>
      </c>
      <c r="Y106" s="4">
        <v>-11.901917043432</v>
      </c>
      <c r="Z106" t="b">
        <v>1</v>
      </c>
      <c r="AA106" t="b">
        <v>0</v>
      </c>
    </row>
    <row r="107" spans="1:27" hidden="1" x14ac:dyDescent="0.2">
      <c r="A107" t="s">
        <v>29</v>
      </c>
      <c r="B107" s="1">
        <v>46164</v>
      </c>
      <c r="C107">
        <v>292.05999755859301</v>
      </c>
      <c r="D107">
        <v>275</v>
      </c>
      <c r="E107" s="5">
        <v>2.84623583552614E-2</v>
      </c>
      <c r="F107">
        <v>0.03</v>
      </c>
      <c r="G107">
        <v>0</v>
      </c>
      <c r="H107" s="5">
        <v>0.86499999999999999</v>
      </c>
      <c r="I107" t="s">
        <v>8</v>
      </c>
      <c r="J107">
        <v>0.83</v>
      </c>
      <c r="K107">
        <v>0.9</v>
      </c>
      <c r="L107">
        <v>0.89</v>
      </c>
      <c r="M107">
        <v>39</v>
      </c>
      <c r="N107">
        <v>743</v>
      </c>
      <c r="O107" s="4">
        <v>0.286384089355468</v>
      </c>
      <c r="P107" s="4">
        <v>1.0620363547585201</v>
      </c>
      <c r="Q107" s="4">
        <v>0.30754715802868698</v>
      </c>
      <c r="R107" s="4">
        <v>0.86500000000032096</v>
      </c>
      <c r="S107" s="4">
        <v>1.20241530660039</v>
      </c>
      <c r="T107" s="4">
        <v>1.15052966883632</v>
      </c>
      <c r="U107" s="4">
        <v>-0.114601330854849</v>
      </c>
      <c r="V107" s="4">
        <v>1.27772911306422E-2</v>
      </c>
      <c r="W107" s="4">
        <v>9.5403771879841504</v>
      </c>
      <c r="X107" s="4">
        <v>-50.5137304023742</v>
      </c>
      <c r="Y107" s="4">
        <v>-0.97726829232261503</v>
      </c>
      <c r="Z107" t="b">
        <v>1</v>
      </c>
      <c r="AA107" t="b">
        <v>0</v>
      </c>
    </row>
    <row r="108" spans="1:27" hidden="1" x14ac:dyDescent="0.2">
      <c r="A108" t="s">
        <v>29</v>
      </c>
      <c r="B108" s="1">
        <v>46283</v>
      </c>
      <c r="C108">
        <v>292.05999755859301</v>
      </c>
      <c r="D108">
        <v>230</v>
      </c>
      <c r="E108" s="4">
        <v>0.354266533880364</v>
      </c>
      <c r="F108">
        <v>0.03</v>
      </c>
      <c r="G108">
        <v>0</v>
      </c>
      <c r="H108" s="5">
        <v>67.125</v>
      </c>
      <c r="I108" t="s">
        <v>7</v>
      </c>
      <c r="J108">
        <v>66.8</v>
      </c>
      <c r="K108">
        <v>67.45</v>
      </c>
      <c r="L108">
        <v>67.62</v>
      </c>
      <c r="M108">
        <v>114</v>
      </c>
      <c r="N108">
        <v>2029</v>
      </c>
      <c r="O108" s="4">
        <v>0.40601179931640602</v>
      </c>
      <c r="P108" s="4">
        <v>1.26982607634171</v>
      </c>
      <c r="Q108" s="4">
        <v>0.33675821104998299</v>
      </c>
      <c r="R108" s="4">
        <v>67.125000000004505</v>
      </c>
      <c r="S108" s="4">
        <v>1.3450241286581499</v>
      </c>
      <c r="T108" s="4">
        <v>1.14458465304234</v>
      </c>
      <c r="U108" s="4">
        <v>0.91069127864796395</v>
      </c>
      <c r="V108" s="4">
        <v>2.75813709221427E-3</v>
      </c>
      <c r="W108" s="4">
        <v>28.067796901517902</v>
      </c>
      <c r="X108" s="4">
        <v>-19.305869320559999</v>
      </c>
      <c r="Y108" s="4">
        <v>70.446429046911504</v>
      </c>
      <c r="Z108" t="b">
        <v>0</v>
      </c>
      <c r="AA108" t="b">
        <v>1</v>
      </c>
    </row>
    <row r="109" spans="1:27" hidden="1" x14ac:dyDescent="0.2">
      <c r="A109" t="s">
        <v>29</v>
      </c>
      <c r="B109" s="1">
        <v>46185</v>
      </c>
      <c r="C109">
        <v>292.05999755859301</v>
      </c>
      <c r="D109">
        <v>265</v>
      </c>
      <c r="E109" s="5">
        <v>8.5957200196307704E-2</v>
      </c>
      <c r="F109">
        <v>0.03</v>
      </c>
      <c r="G109">
        <v>0</v>
      </c>
      <c r="H109" s="5">
        <v>1.375</v>
      </c>
      <c r="I109" t="s">
        <v>8</v>
      </c>
      <c r="J109" s="3" t="s">
        <v>478</v>
      </c>
      <c r="K109" s="3" t="s">
        <v>466</v>
      </c>
      <c r="L109" s="2" t="s">
        <v>464</v>
      </c>
      <c r="M109">
        <v>113</v>
      </c>
      <c r="N109">
        <v>546</v>
      </c>
      <c r="O109" s="4">
        <v>0.28455305297851502</v>
      </c>
      <c r="P109" s="4">
        <v>1.10211319833431</v>
      </c>
      <c r="Q109" s="4">
        <v>0.28864407060675001</v>
      </c>
      <c r="R109" s="4">
        <v>1.3750000000006799</v>
      </c>
      <c r="S109" s="4">
        <v>1.2217159221770399</v>
      </c>
      <c r="T109" s="4">
        <v>1.1370899304608399</v>
      </c>
      <c r="U109" s="4">
        <v>-0.110907536495432</v>
      </c>
      <c r="V109" s="4">
        <v>7.6528369722794103E-3</v>
      </c>
      <c r="W109" s="4">
        <v>16.1961398410104</v>
      </c>
      <c r="X109" s="4">
        <v>-26.180299584874799</v>
      </c>
      <c r="Y109" s="4">
        <v>-2.90248710987699</v>
      </c>
      <c r="Z109" t="b">
        <v>1</v>
      </c>
      <c r="AA109" t="b">
        <v>0</v>
      </c>
    </row>
    <row r="110" spans="1:27" hidden="1" x14ac:dyDescent="0.2">
      <c r="A110" t="s">
        <v>29</v>
      </c>
      <c r="B110" s="1">
        <v>46374</v>
      </c>
      <c r="C110">
        <v>292.05999755859301</v>
      </c>
      <c r="D110">
        <v>215</v>
      </c>
      <c r="E110" s="4">
        <v>0.60341093023648795</v>
      </c>
      <c r="F110">
        <v>0.03</v>
      </c>
      <c r="G110">
        <v>0</v>
      </c>
      <c r="H110" s="5">
        <v>84.05</v>
      </c>
      <c r="I110" t="s">
        <v>7</v>
      </c>
      <c r="J110">
        <v>83.4</v>
      </c>
      <c r="K110">
        <v>84.7</v>
      </c>
      <c r="L110">
        <v>85.16</v>
      </c>
      <c r="M110">
        <v>5</v>
      </c>
      <c r="N110">
        <v>167</v>
      </c>
      <c r="O110" s="4">
        <v>0.41989715850830001</v>
      </c>
      <c r="P110" s="4">
        <v>1.35841859329578</v>
      </c>
      <c r="Q110" s="4">
        <v>0.330982145781407</v>
      </c>
      <c r="R110" s="4">
        <v>84.050000000000196</v>
      </c>
      <c r="S110" s="4">
        <v>1.3903837700838999</v>
      </c>
      <c r="T110" s="4">
        <v>1.1332783965327</v>
      </c>
      <c r="U110" s="4">
        <v>0.91779381390140002</v>
      </c>
      <c r="V110" s="4">
        <v>2.02090058005434E-3</v>
      </c>
      <c r="W110" s="4">
        <v>34.4276074955092</v>
      </c>
      <c r="X110" s="4">
        <v>-14.962118077005</v>
      </c>
      <c r="Y110" s="4">
        <v>111.028129522065</v>
      </c>
      <c r="Z110" t="b">
        <v>0</v>
      </c>
      <c r="AA110" t="b">
        <v>1</v>
      </c>
    </row>
    <row r="111" spans="1:27" hidden="1" x14ac:dyDescent="0.2">
      <c r="A111" t="s">
        <v>29</v>
      </c>
      <c r="B111" s="1">
        <v>46162</v>
      </c>
      <c r="C111">
        <v>292.05999755859301</v>
      </c>
      <c r="D111">
        <v>277.5</v>
      </c>
      <c r="E111" s="5">
        <v>2.29866642519393E-2</v>
      </c>
      <c r="F111">
        <v>0.03</v>
      </c>
      <c r="G111">
        <v>0</v>
      </c>
      <c r="H111" s="5">
        <v>0.78500000000000003</v>
      </c>
      <c r="I111" t="s">
        <v>8</v>
      </c>
      <c r="J111">
        <v>0.56000000000000005</v>
      </c>
      <c r="K111" s="2" t="s">
        <v>487</v>
      </c>
      <c r="L111">
        <v>0.9</v>
      </c>
      <c r="M111">
        <v>3</v>
      </c>
      <c r="N111">
        <v>49</v>
      </c>
      <c r="O111" s="4">
        <v>0.29029030029296798</v>
      </c>
      <c r="P111" s="4">
        <v>1.0524684596706</v>
      </c>
      <c r="Q111" s="4">
        <v>0.29596810114439998</v>
      </c>
      <c r="R111" s="4">
        <v>0.78500000000003201</v>
      </c>
      <c r="S111" s="4">
        <v>1.1774334721063</v>
      </c>
      <c r="T111" s="4">
        <v>1.1325607017939601</v>
      </c>
      <c r="U111" s="4">
        <v>-0.119511268272708</v>
      </c>
      <c r="V111" s="4">
        <v>1.5219946281317599E-2</v>
      </c>
      <c r="W111" s="4">
        <v>8.8323878721873292</v>
      </c>
      <c r="X111" s="4">
        <v>-55.790656267831103</v>
      </c>
      <c r="Y111" s="4">
        <v>-0.82038165090230497</v>
      </c>
      <c r="Z111" t="b">
        <v>1</v>
      </c>
      <c r="AA111" t="b">
        <v>0</v>
      </c>
    </row>
    <row r="112" spans="1:27" hidden="1" x14ac:dyDescent="0.2">
      <c r="A112" t="s">
        <v>29</v>
      </c>
      <c r="B112" s="1">
        <v>46374</v>
      </c>
      <c r="C112">
        <v>292.05999755859301</v>
      </c>
      <c r="D112">
        <v>210</v>
      </c>
      <c r="E112" s="4">
        <v>0.60341093023648795</v>
      </c>
      <c r="F112">
        <v>0.03</v>
      </c>
      <c r="G112">
        <v>0</v>
      </c>
      <c r="H112" s="5">
        <v>89.199999999999903</v>
      </c>
      <c r="I112" t="s">
        <v>7</v>
      </c>
      <c r="J112">
        <v>88.8</v>
      </c>
      <c r="K112">
        <v>89.6</v>
      </c>
      <c r="L112">
        <v>89.93</v>
      </c>
      <c r="M112">
        <v>33</v>
      </c>
      <c r="N112">
        <v>5709</v>
      </c>
      <c r="O112" s="4">
        <v>0.44016062774658199</v>
      </c>
      <c r="P112" s="4">
        <v>1.3907618931361601</v>
      </c>
      <c r="Q112" s="4">
        <v>0.35658888917439102</v>
      </c>
      <c r="R112" s="4">
        <v>89.199999999998795</v>
      </c>
      <c r="S112" s="4">
        <v>1.39466563735303</v>
      </c>
      <c r="T112" s="4">
        <v>1.1176690660155</v>
      </c>
      <c r="U112" s="4">
        <v>0.91844165414626699</v>
      </c>
      <c r="V112" s="4">
        <v>1.8646279157910201E-3</v>
      </c>
      <c r="W112" s="4">
        <v>34.222940020327002</v>
      </c>
      <c r="X112" s="4">
        <v>-15.483315964447501</v>
      </c>
      <c r="Y112" s="4">
        <v>108.034733539588</v>
      </c>
      <c r="Z112" t="b">
        <v>0</v>
      </c>
      <c r="AA112" t="b">
        <v>1</v>
      </c>
    </row>
    <row r="113" spans="1:27" hidden="1" x14ac:dyDescent="0.2">
      <c r="A113" t="s">
        <v>29</v>
      </c>
      <c r="B113" s="1">
        <v>46374</v>
      </c>
      <c r="C113">
        <v>292.05999755859301</v>
      </c>
      <c r="D113">
        <v>215</v>
      </c>
      <c r="E113" s="5">
        <v>0.60341093023648795</v>
      </c>
      <c r="F113">
        <v>0.03</v>
      </c>
      <c r="G113">
        <v>0</v>
      </c>
      <c r="H113" s="5">
        <v>3.2749999999999999</v>
      </c>
      <c r="I113" t="s">
        <v>8</v>
      </c>
      <c r="J113" s="2" t="s">
        <v>369</v>
      </c>
      <c r="K113" s="3" t="s">
        <v>370</v>
      </c>
      <c r="L113" s="3" t="s">
        <v>364</v>
      </c>
      <c r="M113">
        <v>14</v>
      </c>
      <c r="N113">
        <v>1095</v>
      </c>
      <c r="O113" s="4">
        <v>0.32141791870117098</v>
      </c>
      <c r="P113" s="4">
        <v>1.35841859329578</v>
      </c>
      <c r="Q113" s="4">
        <v>0.33506676096574201</v>
      </c>
      <c r="R113" s="4">
        <v>3.27499999999903</v>
      </c>
      <c r="S113" s="4">
        <v>1.3765879340679801</v>
      </c>
      <c r="T113" s="4">
        <v>1.1163096506599699</v>
      </c>
      <c r="U113" s="4">
        <v>-8.4319841724158504E-2</v>
      </c>
      <c r="V113" s="4">
        <v>2.0347322199032601E-3</v>
      </c>
      <c r="W113" s="4">
        <v>35.091015531158597</v>
      </c>
      <c r="X113" s="4">
        <v>-8.9057637840822998</v>
      </c>
      <c r="Y113" s="4">
        <v>-16.836041569747302</v>
      </c>
      <c r="Z113" t="b">
        <v>1</v>
      </c>
      <c r="AA113" t="b">
        <v>0</v>
      </c>
    </row>
    <row r="114" spans="1:27" hidden="1" x14ac:dyDescent="0.2">
      <c r="A114" t="s">
        <v>29</v>
      </c>
      <c r="B114" s="1">
        <v>46283</v>
      </c>
      <c r="C114">
        <v>292.05999755859301</v>
      </c>
      <c r="D114">
        <v>235</v>
      </c>
      <c r="E114" s="4">
        <v>0.354266533880364</v>
      </c>
      <c r="F114">
        <v>0.03</v>
      </c>
      <c r="G114">
        <v>0</v>
      </c>
      <c r="H114" s="5">
        <v>62.274999999999999</v>
      </c>
      <c r="I114" t="s">
        <v>7</v>
      </c>
      <c r="J114">
        <v>62</v>
      </c>
      <c r="K114">
        <v>62.55</v>
      </c>
      <c r="L114">
        <v>63.87</v>
      </c>
      <c r="M114">
        <v>15</v>
      </c>
      <c r="N114">
        <v>1944</v>
      </c>
      <c r="O114" s="4">
        <v>0.38300177551269499</v>
      </c>
      <c r="P114" s="4">
        <v>1.2428085002493301</v>
      </c>
      <c r="Q114" s="4">
        <v>0.31792617518274202</v>
      </c>
      <c r="R114" s="4">
        <v>62.274999999998997</v>
      </c>
      <c r="S114" s="4">
        <v>1.2995036338479999</v>
      </c>
      <c r="T114" s="4">
        <v>1.1102730412531501</v>
      </c>
      <c r="U114" s="4">
        <v>0.90311442639927797</v>
      </c>
      <c r="V114" s="4">
        <v>3.10275860165528E-3</v>
      </c>
      <c r="W114" s="4">
        <v>29.809078881472299</v>
      </c>
      <c r="X114" s="4">
        <v>-19.420302420223901</v>
      </c>
      <c r="Y114" s="4">
        <v>71.380666935586703</v>
      </c>
      <c r="Z114" t="b">
        <v>0</v>
      </c>
      <c r="AA114" t="b">
        <v>1</v>
      </c>
    </row>
    <row r="115" spans="1:27" hidden="1" x14ac:dyDescent="0.2">
      <c r="A115" t="s">
        <v>29</v>
      </c>
      <c r="B115" s="1">
        <v>46283</v>
      </c>
      <c r="C115">
        <v>292.05999755859301</v>
      </c>
      <c r="D115">
        <v>235</v>
      </c>
      <c r="E115" s="5">
        <v>0.354266533880364</v>
      </c>
      <c r="F115">
        <v>0.03</v>
      </c>
      <c r="G115">
        <v>0</v>
      </c>
      <c r="H115" s="5">
        <v>2.7450000000000001</v>
      </c>
      <c r="I115" t="s">
        <v>8</v>
      </c>
      <c r="J115" s="3" t="s">
        <v>388</v>
      </c>
      <c r="K115" s="3" t="s">
        <v>389</v>
      </c>
      <c r="L115" s="3" t="s">
        <v>390</v>
      </c>
      <c r="M115">
        <v>484</v>
      </c>
      <c r="N115">
        <v>6398</v>
      </c>
      <c r="O115" s="4">
        <v>0.30603721313476501</v>
      </c>
      <c r="P115" s="4">
        <v>1.2428085002493301</v>
      </c>
      <c r="Q115" s="4">
        <v>0.31840709426837999</v>
      </c>
      <c r="R115" s="4">
        <v>2.7449999999993202</v>
      </c>
      <c r="S115" s="4">
        <v>1.2978269040413799</v>
      </c>
      <c r="T115" s="4">
        <v>1.1083100669952499</v>
      </c>
      <c r="U115" s="4">
        <v>-9.7173411202556001E-2</v>
      </c>
      <c r="V115" s="4">
        <v>3.1048256599861602E-3</v>
      </c>
      <c r="W115" s="4">
        <v>29.874059193628099</v>
      </c>
      <c r="X115" s="4">
        <v>-12.4913149747986</v>
      </c>
      <c r="Y115" s="4">
        <v>-11.0267110397513</v>
      </c>
      <c r="Z115" t="b">
        <v>1</v>
      </c>
      <c r="AA115" t="b">
        <v>0</v>
      </c>
    </row>
    <row r="116" spans="1:27" hidden="1" x14ac:dyDescent="0.2">
      <c r="A116" t="s">
        <v>29</v>
      </c>
      <c r="B116" s="1">
        <v>46346</v>
      </c>
      <c r="C116">
        <v>292.05999755859301</v>
      </c>
      <c r="D116">
        <v>220</v>
      </c>
      <c r="E116" s="4">
        <v>0.52675111540592401</v>
      </c>
      <c r="F116">
        <v>0.03</v>
      </c>
      <c r="G116">
        <v>0</v>
      </c>
      <c r="H116" s="5">
        <v>78.8</v>
      </c>
      <c r="I116" t="s">
        <v>7</v>
      </c>
      <c r="J116">
        <v>77.900000000000006</v>
      </c>
      <c r="K116">
        <v>79.7</v>
      </c>
      <c r="L116">
        <v>77</v>
      </c>
      <c r="M116">
        <v>1</v>
      </c>
      <c r="N116">
        <v>64</v>
      </c>
      <c r="O116" s="4">
        <v>0.42566492309570297</v>
      </c>
      <c r="P116" s="4">
        <v>1.32754544344815</v>
      </c>
      <c r="Q116" s="4">
        <v>0.33747657512961099</v>
      </c>
      <c r="R116" s="4">
        <v>78.799999999999898</v>
      </c>
      <c r="S116" s="4">
        <v>1.3437589349349499</v>
      </c>
      <c r="T116" s="4">
        <v>1.09882646331973</v>
      </c>
      <c r="U116" s="4">
        <v>0.91048682367797795</v>
      </c>
      <c r="V116" s="4">
        <v>2.26095250844114E-3</v>
      </c>
      <c r="W116" s="4">
        <v>34.283463597250098</v>
      </c>
      <c r="X116" s="4">
        <v>-16.5957923066677</v>
      </c>
      <c r="Y116" s="4">
        <v>98.563972313064397</v>
      </c>
      <c r="Z116" t="b">
        <v>0</v>
      </c>
      <c r="AA116" t="b">
        <v>1</v>
      </c>
    </row>
    <row r="117" spans="1:27" hidden="1" x14ac:dyDescent="0.2">
      <c r="A117" t="s">
        <v>29</v>
      </c>
      <c r="B117" s="1">
        <v>46220</v>
      </c>
      <c r="C117">
        <v>292.05999755859301</v>
      </c>
      <c r="D117">
        <v>255</v>
      </c>
      <c r="E117" s="5">
        <v>0.18178195212440099</v>
      </c>
      <c r="F117">
        <v>0.03</v>
      </c>
      <c r="G117">
        <v>0</v>
      </c>
      <c r="H117" s="5">
        <v>2.0699999999999998</v>
      </c>
      <c r="I117" t="s">
        <v>8</v>
      </c>
      <c r="J117" s="2" t="s">
        <v>408</v>
      </c>
      <c r="K117" s="2" t="s">
        <v>429</v>
      </c>
      <c r="L117" s="2" t="s">
        <v>430</v>
      </c>
      <c r="M117">
        <v>269</v>
      </c>
      <c r="N117">
        <v>17446</v>
      </c>
      <c r="O117" s="4">
        <v>0.27747304565429598</v>
      </c>
      <c r="P117" s="4">
        <v>1.1453333237591901</v>
      </c>
      <c r="Q117" s="4">
        <v>0.28779476633254902</v>
      </c>
      <c r="R117" s="4">
        <v>2.0699999999999501</v>
      </c>
      <c r="S117" s="4">
        <v>1.21167556911399</v>
      </c>
      <c r="T117" s="4">
        <v>1.0889716954406901</v>
      </c>
      <c r="U117" s="4">
        <v>-0.11281829730996901</v>
      </c>
      <c r="V117" s="4">
        <v>5.3428542216478296E-3</v>
      </c>
      <c r="W117" s="4">
        <v>23.842463913895799</v>
      </c>
      <c r="X117" s="4">
        <v>-17.8229443641522</v>
      </c>
      <c r="Y117" s="4">
        <v>-6.3659515441918897</v>
      </c>
      <c r="Z117" t="b">
        <v>1</v>
      </c>
      <c r="AA117" t="b">
        <v>0</v>
      </c>
    </row>
    <row r="118" spans="1:27" hidden="1" x14ac:dyDescent="0.2">
      <c r="A118" t="s">
        <v>29</v>
      </c>
      <c r="B118" s="1">
        <v>46465</v>
      </c>
      <c r="C118">
        <v>292.05999755859301</v>
      </c>
      <c r="D118">
        <v>200</v>
      </c>
      <c r="E118" s="4">
        <v>0.852555335781364</v>
      </c>
      <c r="F118">
        <v>0.03</v>
      </c>
      <c r="G118">
        <v>0</v>
      </c>
      <c r="H118" s="5">
        <v>100.97499999999999</v>
      </c>
      <c r="I118" t="s">
        <v>7</v>
      </c>
      <c r="J118">
        <v>99.6</v>
      </c>
      <c r="K118">
        <v>102.35</v>
      </c>
      <c r="L118">
        <v>103.16</v>
      </c>
      <c r="M118">
        <v>2</v>
      </c>
      <c r="N118">
        <v>84</v>
      </c>
      <c r="O118" s="4">
        <v>0.45807426696777298</v>
      </c>
      <c r="P118" s="4">
        <v>1.4602999877929601</v>
      </c>
      <c r="Q118" s="4">
        <v>0.35011780638192402</v>
      </c>
      <c r="R118" s="4">
        <v>100.974999999999</v>
      </c>
      <c r="S118" s="4">
        <v>1.4120150956330499</v>
      </c>
      <c r="T118" s="4">
        <v>1.0887375894763101</v>
      </c>
      <c r="U118" s="4">
        <v>0.92102724180128104</v>
      </c>
      <c r="V118" s="4">
        <v>1.5592553238871799E-3</v>
      </c>
      <c r="W118" s="4">
        <v>39.700700125425598</v>
      </c>
      <c r="X118" s="4">
        <v>-13.1925242228403</v>
      </c>
      <c r="Y118" s="4">
        <v>143.24652995790399</v>
      </c>
      <c r="Z118" t="b">
        <v>0</v>
      </c>
      <c r="AA118" t="b">
        <v>1</v>
      </c>
    </row>
    <row r="119" spans="1:27" hidden="1" x14ac:dyDescent="0.2">
      <c r="A119" t="s">
        <v>29</v>
      </c>
      <c r="B119" s="1">
        <v>46311</v>
      </c>
      <c r="C119">
        <v>292.05999755859301</v>
      </c>
      <c r="D119">
        <v>230</v>
      </c>
      <c r="E119" s="5">
        <v>0.43092634749613401</v>
      </c>
      <c r="F119">
        <v>0.03</v>
      </c>
      <c r="G119">
        <v>0</v>
      </c>
      <c r="H119" s="5">
        <v>3.125</v>
      </c>
      <c r="I119" t="s">
        <v>8</v>
      </c>
      <c r="J119" s="2" t="s">
        <v>359</v>
      </c>
      <c r="K119" s="2" t="s">
        <v>369</v>
      </c>
      <c r="L119" s="2" t="s">
        <v>359</v>
      </c>
      <c r="M119">
        <v>31</v>
      </c>
      <c r="N119">
        <v>4246</v>
      </c>
      <c r="O119" s="4">
        <v>0.31091997680664002</v>
      </c>
      <c r="P119" s="4">
        <v>1.26982607634171</v>
      </c>
      <c r="Q119" s="4">
        <v>0.32284274236871202</v>
      </c>
      <c r="R119" s="4">
        <v>3.1249999999999898</v>
      </c>
      <c r="S119" s="4">
        <v>1.2941293640281699</v>
      </c>
      <c r="T119" s="4">
        <v>1.0821993085058199</v>
      </c>
      <c r="U119" s="4">
        <v>-9.7810370150891293E-2</v>
      </c>
      <c r="V119" s="4">
        <v>2.7898032500008299E-3</v>
      </c>
      <c r="W119" s="4">
        <v>33.106388445232497</v>
      </c>
      <c r="X119" s="4">
        <v>-11.4506286790764</v>
      </c>
      <c r="Y119" s="4">
        <v>-13.6567008194154</v>
      </c>
      <c r="Z119" t="b">
        <v>1</v>
      </c>
      <c r="AA119" t="b">
        <v>0</v>
      </c>
    </row>
    <row r="120" spans="1:27" hidden="1" x14ac:dyDescent="0.2">
      <c r="A120" t="s">
        <v>29</v>
      </c>
      <c r="B120" s="1">
        <v>46402</v>
      </c>
      <c r="C120">
        <v>292.05999755859301</v>
      </c>
      <c r="D120">
        <v>210</v>
      </c>
      <c r="E120" s="4">
        <v>0.68007074488696795</v>
      </c>
      <c r="F120">
        <v>0.03</v>
      </c>
      <c r="G120">
        <v>0</v>
      </c>
      <c r="H120" s="5">
        <v>90.025000000000006</v>
      </c>
      <c r="I120" t="s">
        <v>7</v>
      </c>
      <c r="J120">
        <v>89.65</v>
      </c>
      <c r="K120">
        <v>90.4</v>
      </c>
      <c r="L120">
        <v>91.6</v>
      </c>
      <c r="M120">
        <v>55</v>
      </c>
      <c r="N120">
        <v>2525</v>
      </c>
      <c r="O120" s="4">
        <v>0.430242514038086</v>
      </c>
      <c r="P120" s="4">
        <v>1.3907618931361601</v>
      </c>
      <c r="Q120" s="4">
        <v>0.347107691956141</v>
      </c>
      <c r="R120" s="4">
        <v>90.024999999999906</v>
      </c>
      <c r="S120" s="4">
        <v>1.36672969118804</v>
      </c>
      <c r="T120" s="4">
        <v>1.0804824667760899</v>
      </c>
      <c r="U120" s="4">
        <v>0.91414497613461598</v>
      </c>
      <c r="V120" s="4">
        <v>1.8753248348586499E-3</v>
      </c>
      <c r="W120" s="4">
        <v>37.760609019757503</v>
      </c>
      <c r="X120" s="4">
        <v>-14.945301251180901</v>
      </c>
      <c r="Y120" s="4">
        <v>120.345441086588</v>
      </c>
      <c r="Z120" t="b">
        <v>0</v>
      </c>
      <c r="AA120" t="b">
        <v>1</v>
      </c>
    </row>
    <row r="121" spans="1:27" hidden="1" x14ac:dyDescent="0.2">
      <c r="A121" t="s">
        <v>29</v>
      </c>
      <c r="B121" s="1">
        <v>46178</v>
      </c>
      <c r="C121">
        <v>292.05999755859301</v>
      </c>
      <c r="D121">
        <v>270</v>
      </c>
      <c r="E121" s="5">
        <v>6.6792252470498303E-2</v>
      </c>
      <c r="F121">
        <v>0.03</v>
      </c>
      <c r="G121">
        <v>0</v>
      </c>
      <c r="H121" s="5">
        <v>1.3599999999999901</v>
      </c>
      <c r="I121" t="s">
        <v>8</v>
      </c>
      <c r="J121" s="3" t="s">
        <v>479</v>
      </c>
      <c r="K121" s="2" t="s">
        <v>469</v>
      </c>
      <c r="L121" s="3" t="s">
        <v>456</v>
      </c>
      <c r="M121">
        <v>63</v>
      </c>
      <c r="N121">
        <v>776</v>
      </c>
      <c r="O121" s="4">
        <v>0.26892820922851501</v>
      </c>
      <c r="P121" s="4">
        <v>1.08170369466145</v>
      </c>
      <c r="Q121" s="4">
        <v>0.28019411588658599</v>
      </c>
      <c r="R121" s="4">
        <v>1.3599999999999901</v>
      </c>
      <c r="S121" s="4">
        <v>1.14843871368645</v>
      </c>
      <c r="T121" s="4">
        <v>1.076024794062</v>
      </c>
      <c r="U121" s="4">
        <v>-0.12539374980315801</v>
      </c>
      <c r="V121" s="4">
        <v>9.7547904450125799E-3</v>
      </c>
      <c r="W121" s="4">
        <v>15.5721005437467</v>
      </c>
      <c r="X121" s="4">
        <v>-31.523077840593</v>
      </c>
      <c r="Y121" s="4">
        <v>-2.5369366133339102</v>
      </c>
      <c r="Z121" t="b">
        <v>1</v>
      </c>
      <c r="AA121" t="b">
        <v>0</v>
      </c>
    </row>
    <row r="122" spans="1:27" hidden="1" x14ac:dyDescent="0.2">
      <c r="A122" t="s">
        <v>29</v>
      </c>
      <c r="B122" s="1">
        <v>46255</v>
      </c>
      <c r="C122">
        <v>292.05999755859301</v>
      </c>
      <c r="D122">
        <v>245</v>
      </c>
      <c r="E122" s="4">
        <v>0.27760672274276199</v>
      </c>
      <c r="F122">
        <v>0.03</v>
      </c>
      <c r="G122">
        <v>0</v>
      </c>
      <c r="H122" s="5">
        <v>51.7</v>
      </c>
      <c r="I122" t="s">
        <v>7</v>
      </c>
      <c r="J122">
        <v>51.4</v>
      </c>
      <c r="K122">
        <v>52</v>
      </c>
      <c r="L122">
        <v>51.5</v>
      </c>
      <c r="M122">
        <v>1</v>
      </c>
      <c r="N122">
        <v>1149</v>
      </c>
      <c r="O122" s="4">
        <v>0.359930717163085</v>
      </c>
      <c r="P122" s="4">
        <v>1.1920816226881299</v>
      </c>
      <c r="Q122" s="4">
        <v>0.30254820890808698</v>
      </c>
      <c r="R122" s="4">
        <v>51.7</v>
      </c>
      <c r="S122" s="4">
        <v>1.234159581254</v>
      </c>
      <c r="T122" s="4">
        <v>1.0747517784213401</v>
      </c>
      <c r="U122" s="4">
        <v>0.89142827733107799</v>
      </c>
      <c r="V122" s="4">
        <v>4.0011111901408604E-3</v>
      </c>
      <c r="W122" s="4">
        <v>28.6648280120259</v>
      </c>
      <c r="X122" s="4">
        <v>-21.879621319135399</v>
      </c>
      <c r="Y122" s="4">
        <v>57.922792746981997</v>
      </c>
      <c r="Z122" t="b">
        <v>0</v>
      </c>
      <c r="AA122" t="b">
        <v>0</v>
      </c>
    </row>
    <row r="123" spans="1:27" hidden="1" x14ac:dyDescent="0.2">
      <c r="A123" t="s">
        <v>29</v>
      </c>
      <c r="B123" s="1">
        <v>46191</v>
      </c>
      <c r="C123">
        <v>292.05999755859301</v>
      </c>
      <c r="D123">
        <v>265</v>
      </c>
      <c r="E123" s="5">
        <v>0.102384294092041</v>
      </c>
      <c r="F123">
        <v>0.03</v>
      </c>
      <c r="G123">
        <v>0</v>
      </c>
      <c r="H123" s="5">
        <v>1.6949999999999901</v>
      </c>
      <c r="I123" t="s">
        <v>8</v>
      </c>
      <c r="J123" s="3" t="s">
        <v>448</v>
      </c>
      <c r="K123" s="3" t="s">
        <v>449</v>
      </c>
      <c r="L123" s="3" t="s">
        <v>450</v>
      </c>
      <c r="M123">
        <v>54</v>
      </c>
      <c r="N123">
        <v>9457</v>
      </c>
      <c r="O123" s="4">
        <v>0.27197993652343699</v>
      </c>
      <c r="P123" s="4">
        <v>1.10211319833431</v>
      </c>
      <c r="Q123" s="4">
        <v>0.28279532728061502</v>
      </c>
      <c r="R123" s="4">
        <v>1.6949999999999901</v>
      </c>
      <c r="S123" s="4">
        <v>1.15369393903844</v>
      </c>
      <c r="T123" s="4">
        <v>1.0632063745081799</v>
      </c>
      <c r="U123" s="4">
        <v>-0.12431283482588699</v>
      </c>
      <c r="V123" s="4">
        <v>7.7593260970506804E-3</v>
      </c>
      <c r="W123" s="4">
        <v>19.163451332312601</v>
      </c>
      <c r="X123" s="4">
        <v>-25.325599258150501</v>
      </c>
      <c r="Y123" s="4">
        <v>-3.8907881056698401</v>
      </c>
      <c r="Z123" t="b">
        <v>1</v>
      </c>
      <c r="AA123" t="b">
        <v>0</v>
      </c>
    </row>
    <row r="124" spans="1:27" hidden="1" x14ac:dyDescent="0.2">
      <c r="A124" t="s">
        <v>29</v>
      </c>
      <c r="B124" s="1">
        <v>46171</v>
      </c>
      <c r="C124">
        <v>292.05999755859301</v>
      </c>
      <c r="D124">
        <v>275</v>
      </c>
      <c r="E124" s="4">
        <v>4.7627303797627099E-2</v>
      </c>
      <c r="F124">
        <v>0.03</v>
      </c>
      <c r="G124">
        <v>0</v>
      </c>
      <c r="H124" s="5">
        <v>18.574999999999999</v>
      </c>
      <c r="I124" t="s">
        <v>7</v>
      </c>
      <c r="J124">
        <v>18.350000000000001</v>
      </c>
      <c r="K124" s="2" t="s">
        <v>110</v>
      </c>
      <c r="L124">
        <v>17.850000000000001</v>
      </c>
      <c r="M124">
        <v>26</v>
      </c>
      <c r="N124">
        <v>1648</v>
      </c>
      <c r="O124" s="4">
        <v>0.28418684570312402</v>
      </c>
      <c r="P124" s="4">
        <v>1.0620363547585201</v>
      </c>
      <c r="Q124" s="4">
        <v>0.25919071999406601</v>
      </c>
      <c r="R124" s="4">
        <v>18.5749999999999</v>
      </c>
      <c r="S124" s="4">
        <v>1.1175960576086701</v>
      </c>
      <c r="T124" s="4">
        <v>1.06103110255148</v>
      </c>
      <c r="U124" s="4">
        <v>0.868130223342508</v>
      </c>
      <c r="V124" s="4">
        <v>1.29321010485578E-2</v>
      </c>
      <c r="W124" s="4">
        <v>13.617227356965101</v>
      </c>
      <c r="X124" s="4">
        <v>-44.102028216873698</v>
      </c>
      <c r="Y124" s="4">
        <v>11.1910404829743</v>
      </c>
      <c r="Z124" t="b">
        <v>0</v>
      </c>
      <c r="AA124" t="b">
        <v>0</v>
      </c>
    </row>
    <row r="125" spans="1:27" hidden="1" x14ac:dyDescent="0.2">
      <c r="A125" t="s">
        <v>29</v>
      </c>
      <c r="B125" s="1">
        <v>46374</v>
      </c>
      <c r="C125">
        <v>292.05999755859301</v>
      </c>
      <c r="D125">
        <v>220</v>
      </c>
      <c r="E125" s="5">
        <v>0.60341093023648795</v>
      </c>
      <c r="F125">
        <v>0.03</v>
      </c>
      <c r="G125">
        <v>0</v>
      </c>
      <c r="H125" s="5">
        <v>3.6749999999999998</v>
      </c>
      <c r="I125" t="s">
        <v>8</v>
      </c>
      <c r="J125" s="2" t="s">
        <v>355</v>
      </c>
      <c r="K125" s="3" t="s">
        <v>342</v>
      </c>
      <c r="L125" s="3" t="s">
        <v>357</v>
      </c>
      <c r="M125">
        <v>25</v>
      </c>
      <c r="N125">
        <v>8264</v>
      </c>
      <c r="O125" s="4">
        <v>0.313178255004882</v>
      </c>
      <c r="P125" s="4">
        <v>1.32754544344815</v>
      </c>
      <c r="Q125" s="4">
        <v>0.32742624800939302</v>
      </c>
      <c r="R125" s="4">
        <v>3.6749999999985499</v>
      </c>
      <c r="S125" s="4">
        <v>1.3123185460108899</v>
      </c>
      <c r="T125" s="4">
        <v>1.0579753771182701</v>
      </c>
      <c r="U125" s="4">
        <v>-9.4706338570490003E-2</v>
      </c>
      <c r="V125" s="4">
        <v>2.27013289903974E-3</v>
      </c>
      <c r="W125" s="4">
        <v>38.257985776117202</v>
      </c>
      <c r="X125" s="4">
        <v>-9.4398342021725092</v>
      </c>
      <c r="Y125" s="4">
        <v>-18.9078410774754</v>
      </c>
      <c r="Z125" t="b">
        <v>1</v>
      </c>
      <c r="AA125" t="b">
        <v>0</v>
      </c>
    </row>
    <row r="126" spans="1:27" hidden="1" x14ac:dyDescent="0.2">
      <c r="A126" t="s">
        <v>29</v>
      </c>
      <c r="B126" s="1">
        <v>46255</v>
      </c>
      <c r="C126">
        <v>292.05999755859301</v>
      </c>
      <c r="D126">
        <v>245</v>
      </c>
      <c r="E126" s="5">
        <v>0.27760672274276199</v>
      </c>
      <c r="F126">
        <v>0.03</v>
      </c>
      <c r="G126">
        <v>0</v>
      </c>
      <c r="H126" s="5">
        <v>2.7649999999999899</v>
      </c>
      <c r="I126" t="s">
        <v>8</v>
      </c>
      <c r="J126" s="3" t="s">
        <v>386</v>
      </c>
      <c r="K126" s="3" t="s">
        <v>378</v>
      </c>
      <c r="L126" s="3" t="s">
        <v>387</v>
      </c>
      <c r="M126">
        <v>21</v>
      </c>
      <c r="N126">
        <v>3635</v>
      </c>
      <c r="O126" s="4">
        <v>0.29590547851562499</v>
      </c>
      <c r="P126" s="4">
        <v>1.1920816226881299</v>
      </c>
      <c r="Q126" s="4">
        <v>0.30795946038474498</v>
      </c>
      <c r="R126" s="4">
        <v>2.7649999999879098</v>
      </c>
      <c r="S126" s="4">
        <v>1.21529983222515</v>
      </c>
      <c r="T126" s="4">
        <v>1.0530409277066299</v>
      </c>
      <c r="U126" s="4">
        <v>-0.11212587794380401</v>
      </c>
      <c r="V126" s="4">
        <v>4.02265726661579E-3</v>
      </c>
      <c r="W126" s="4">
        <v>29.334636803633199</v>
      </c>
      <c r="X126" s="4">
        <v>-15.2056272003393</v>
      </c>
      <c r="Y126" s="4">
        <v>-9.8585041993429297</v>
      </c>
      <c r="Z126" t="b">
        <v>1</v>
      </c>
      <c r="AA126" t="b">
        <v>0</v>
      </c>
    </row>
    <row r="127" spans="1:27" hidden="1" x14ac:dyDescent="0.2">
      <c r="A127" t="s">
        <v>29</v>
      </c>
      <c r="B127" s="1">
        <v>46185</v>
      </c>
      <c r="C127">
        <v>292.05999755859301</v>
      </c>
      <c r="D127">
        <v>270</v>
      </c>
      <c r="E127" s="4">
        <v>8.5957200196307704E-2</v>
      </c>
      <c r="F127">
        <v>0.03</v>
      </c>
      <c r="G127">
        <v>0</v>
      </c>
      <c r="H127" s="5">
        <v>24.25</v>
      </c>
      <c r="I127" t="s">
        <v>7</v>
      </c>
      <c r="J127">
        <v>23.65</v>
      </c>
      <c r="K127">
        <v>24.85</v>
      </c>
      <c r="L127">
        <v>24</v>
      </c>
      <c r="M127">
        <v>3</v>
      </c>
      <c r="N127">
        <v>126</v>
      </c>
      <c r="O127" s="4">
        <v>0.30506066040038998</v>
      </c>
      <c r="P127" s="4">
        <v>1.08170369466145</v>
      </c>
      <c r="Q127" s="4">
        <v>0.25573236222409401</v>
      </c>
      <c r="R127" s="4">
        <v>24.249999999998</v>
      </c>
      <c r="S127" s="4">
        <v>1.11937004449209</v>
      </c>
      <c r="T127" s="4">
        <v>1.0443932583012301</v>
      </c>
      <c r="U127" s="4">
        <v>0.86850884752152402</v>
      </c>
      <c r="V127" s="4">
        <v>9.7370634278636202E-3</v>
      </c>
      <c r="W127" s="4">
        <v>18.257449370396198</v>
      </c>
      <c r="X127" s="4">
        <v>-34.041185955138602</v>
      </c>
      <c r="Y127" s="4">
        <v>19.719156940882499</v>
      </c>
      <c r="Z127" t="b">
        <v>0</v>
      </c>
      <c r="AA127" t="b">
        <v>0</v>
      </c>
    </row>
    <row r="128" spans="1:27" hidden="1" x14ac:dyDescent="0.2">
      <c r="A128" t="s">
        <v>29</v>
      </c>
      <c r="B128" s="1">
        <v>46346</v>
      </c>
      <c r="C128">
        <v>292.05999755859301</v>
      </c>
      <c r="D128">
        <v>225</v>
      </c>
      <c r="E128" s="27">
        <v>0.52675111540592401</v>
      </c>
      <c r="F128">
        <v>0.03</v>
      </c>
      <c r="G128">
        <v>0</v>
      </c>
      <c r="H128" s="5">
        <v>3.6749999999999998</v>
      </c>
      <c r="I128" t="s">
        <v>8</v>
      </c>
      <c r="J128" s="2" t="s">
        <v>355</v>
      </c>
      <c r="K128" s="3" t="s">
        <v>342</v>
      </c>
      <c r="L128" s="3" t="s">
        <v>356</v>
      </c>
      <c r="M128">
        <v>41</v>
      </c>
      <c r="N128">
        <v>1141</v>
      </c>
      <c r="O128" s="4">
        <v>0.31510084320068299</v>
      </c>
      <c r="P128" s="4">
        <v>1.29804443359375</v>
      </c>
      <c r="Q128" s="4">
        <v>0.32863218473505901</v>
      </c>
      <c r="R128" s="4">
        <v>3.6749999999999101</v>
      </c>
      <c r="S128" s="4">
        <v>1.27919722801294</v>
      </c>
      <c r="T128" s="4">
        <v>1.0406838045892499</v>
      </c>
      <c r="U128" s="4">
        <v>-0.100413805882272</v>
      </c>
      <c r="V128" s="4">
        <v>2.5269534494978302E-3</v>
      </c>
      <c r="W128" s="4">
        <v>37.312723854391301</v>
      </c>
      <c r="X128" s="4">
        <v>-10.649370989623201</v>
      </c>
      <c r="Y128" s="4">
        <v>-17.383764406225399</v>
      </c>
      <c r="Z128" t="b">
        <v>1</v>
      </c>
      <c r="AA128" t="b">
        <v>0</v>
      </c>
    </row>
    <row r="129" spans="1:27" hidden="1" x14ac:dyDescent="0.2">
      <c r="A129" t="s">
        <v>29</v>
      </c>
      <c r="B129" s="1">
        <v>46311</v>
      </c>
      <c r="C129">
        <v>292.05999755859301</v>
      </c>
      <c r="D129">
        <v>230</v>
      </c>
      <c r="E129" s="4">
        <v>0.43092634749613401</v>
      </c>
      <c r="F129">
        <v>0.03</v>
      </c>
      <c r="G129">
        <v>0</v>
      </c>
      <c r="H129" s="5">
        <v>68.525000000000006</v>
      </c>
      <c r="I129" t="s">
        <v>7</v>
      </c>
      <c r="J129">
        <v>67.7</v>
      </c>
      <c r="K129">
        <v>69.349999999999994</v>
      </c>
      <c r="L129">
        <v>69.819999999999993</v>
      </c>
      <c r="M129">
        <v>18</v>
      </c>
      <c r="N129">
        <v>131</v>
      </c>
      <c r="O129" s="4">
        <v>0.41171852935790998</v>
      </c>
      <c r="P129" s="4">
        <v>1.26982607634171</v>
      </c>
      <c r="Q129" s="4">
        <v>0.334219124774497</v>
      </c>
      <c r="R129" s="4">
        <v>68.524999999999807</v>
      </c>
      <c r="S129" s="4">
        <v>1.25741981417049</v>
      </c>
      <c r="T129" s="4">
        <v>1.03802173462748</v>
      </c>
      <c r="U129" s="4">
        <v>0.89569917095524798</v>
      </c>
      <c r="V129" s="4">
        <v>2.8240518597367698E-3</v>
      </c>
      <c r="W129" s="4">
        <v>34.6937438792297</v>
      </c>
      <c r="X129" s="4">
        <v>-19.246124919923201</v>
      </c>
      <c r="Y129" s="4">
        <v>83.200198598781895</v>
      </c>
      <c r="Z129" t="b">
        <v>0</v>
      </c>
      <c r="AA129" t="b">
        <v>1</v>
      </c>
    </row>
    <row r="130" spans="1:27" hidden="1" x14ac:dyDescent="0.2">
      <c r="A130" t="s">
        <v>29</v>
      </c>
      <c r="B130" s="1">
        <v>46311</v>
      </c>
      <c r="C130">
        <v>292.05999755859301</v>
      </c>
      <c r="D130">
        <v>235</v>
      </c>
      <c r="E130" s="4">
        <v>0.43092634749613401</v>
      </c>
      <c r="F130">
        <v>0.03</v>
      </c>
      <c r="G130">
        <v>0</v>
      </c>
      <c r="H130" s="5">
        <v>63.5</v>
      </c>
      <c r="I130" t="s">
        <v>7</v>
      </c>
      <c r="J130">
        <v>62.95</v>
      </c>
      <c r="K130">
        <v>64.05</v>
      </c>
      <c r="L130">
        <v>65.5</v>
      </c>
      <c r="M130">
        <v>1</v>
      </c>
      <c r="N130">
        <v>190</v>
      </c>
      <c r="O130" s="4">
        <v>0.38062142822265599</v>
      </c>
      <c r="P130" s="4">
        <v>1.2428085002493301</v>
      </c>
      <c r="Q130" s="4">
        <v>0.31057423250389299</v>
      </c>
      <c r="R130" s="4">
        <v>63.5</v>
      </c>
      <c r="S130" s="4">
        <v>1.23155170150682</v>
      </c>
      <c r="T130" s="4">
        <v>1.0276753069023099</v>
      </c>
      <c r="U130" s="4">
        <v>0.89094170385963301</v>
      </c>
      <c r="V130" s="4">
        <v>3.13848146904216E-3</v>
      </c>
      <c r="W130" s="4">
        <v>35.828794179867899</v>
      </c>
      <c r="X130" s="4">
        <v>-18.8123923169173</v>
      </c>
      <c r="Y130" s="4">
        <v>84.766846060576796</v>
      </c>
      <c r="Z130" t="b">
        <v>0</v>
      </c>
      <c r="AA130" t="b">
        <v>1</v>
      </c>
    </row>
    <row r="131" spans="1:27" hidden="1" x14ac:dyDescent="0.2">
      <c r="A131" t="s">
        <v>29</v>
      </c>
      <c r="B131" s="1">
        <v>46283</v>
      </c>
      <c r="C131">
        <v>292.05999755859301</v>
      </c>
      <c r="D131">
        <v>240</v>
      </c>
      <c r="E131" s="5">
        <v>0.354266533880364</v>
      </c>
      <c r="F131">
        <v>0.03</v>
      </c>
      <c r="G131">
        <v>0</v>
      </c>
      <c r="H131" s="5">
        <v>3.2250000000000001</v>
      </c>
      <c r="I131" t="s">
        <v>8</v>
      </c>
      <c r="J131" s="2" t="s">
        <v>369</v>
      </c>
      <c r="K131" s="3" t="s">
        <v>364</v>
      </c>
      <c r="L131" s="3" t="s">
        <v>370</v>
      </c>
      <c r="M131">
        <v>4</v>
      </c>
      <c r="N131">
        <v>10575</v>
      </c>
      <c r="O131" s="4">
        <v>0.29828582580566398</v>
      </c>
      <c r="P131" s="4">
        <v>1.21691665649414</v>
      </c>
      <c r="Q131" s="4">
        <v>0.31118747542159397</v>
      </c>
      <c r="R131" s="4">
        <v>3.2249999999999801</v>
      </c>
      <c r="S131" s="4">
        <v>1.2099225669544</v>
      </c>
      <c r="T131" s="4">
        <v>1.02470286823574</v>
      </c>
      <c r="U131" s="4">
        <v>-0.113154303456066</v>
      </c>
      <c r="V131" s="4">
        <v>3.5470411687602301E-3</v>
      </c>
      <c r="W131" s="4">
        <v>33.355128736596598</v>
      </c>
      <c r="X131" s="4">
        <v>-13.5613755013279</v>
      </c>
      <c r="Y131" s="4">
        <v>-12.850255281544801</v>
      </c>
      <c r="Z131" t="b">
        <v>1</v>
      </c>
      <c r="AA131" t="b">
        <v>0</v>
      </c>
    </row>
    <row r="132" spans="1:27" hidden="1" x14ac:dyDescent="0.2">
      <c r="A132" t="s">
        <v>29</v>
      </c>
      <c r="B132" s="1">
        <v>46283</v>
      </c>
      <c r="C132">
        <v>292.05999755859301</v>
      </c>
      <c r="D132">
        <v>240</v>
      </c>
      <c r="E132" s="4">
        <v>0.354266533880364</v>
      </c>
      <c r="F132">
        <v>0.03</v>
      </c>
      <c r="G132">
        <v>0</v>
      </c>
      <c r="H132" s="5">
        <v>57.825000000000003</v>
      </c>
      <c r="I132" t="s">
        <v>7</v>
      </c>
      <c r="J132">
        <v>57.55</v>
      </c>
      <c r="K132">
        <v>58.1</v>
      </c>
      <c r="L132">
        <v>59.56</v>
      </c>
      <c r="M132">
        <v>52</v>
      </c>
      <c r="N132">
        <v>3732</v>
      </c>
      <c r="O132" s="4">
        <v>0.370733831787109</v>
      </c>
      <c r="P132" s="4">
        <v>1.21691665649414</v>
      </c>
      <c r="Q132" s="4">
        <v>0.31127110744544501</v>
      </c>
      <c r="R132" s="4">
        <v>57.825000000000003</v>
      </c>
      <c r="S132" s="4">
        <v>1.2096472574536199</v>
      </c>
      <c r="T132" s="4">
        <v>1.0243777807089001</v>
      </c>
      <c r="U132" s="4">
        <v>0.88679286187290096</v>
      </c>
      <c r="V132" s="4">
        <v>3.5472694286812702E-3</v>
      </c>
      <c r="W132" s="4">
        <v>33.366240022185302</v>
      </c>
      <c r="X132" s="4">
        <v>-20.6935309733724</v>
      </c>
      <c r="Y132" s="4">
        <v>71.268408339483997</v>
      </c>
      <c r="Z132" t="b">
        <v>0</v>
      </c>
      <c r="AA132" t="b">
        <v>1</v>
      </c>
    </row>
    <row r="133" spans="1:27" hidden="1" x14ac:dyDescent="0.2">
      <c r="A133" t="s">
        <v>29</v>
      </c>
      <c r="B133" s="1">
        <v>46346</v>
      </c>
      <c r="C133">
        <v>292.05999755859301</v>
      </c>
      <c r="D133">
        <v>225</v>
      </c>
      <c r="E133" s="27">
        <v>0.52675111540592401</v>
      </c>
      <c r="F133">
        <v>0.03</v>
      </c>
      <c r="G133">
        <v>0</v>
      </c>
      <c r="H133" s="5">
        <v>74.474999999999994</v>
      </c>
      <c r="I133" t="s">
        <v>7</v>
      </c>
      <c r="J133">
        <v>72.95</v>
      </c>
      <c r="K133">
        <v>76</v>
      </c>
      <c r="L133">
        <v>76.09</v>
      </c>
      <c r="M133">
        <v>11</v>
      </c>
      <c r="N133">
        <v>93</v>
      </c>
      <c r="O133" s="4">
        <v>0.42804527038574203</v>
      </c>
      <c r="P133" s="4">
        <v>1.29804443359375</v>
      </c>
      <c r="Q133" s="4">
        <v>0.334260500019673</v>
      </c>
      <c r="R133" s="4">
        <v>74.474999999999994</v>
      </c>
      <c r="S133" s="4">
        <v>1.2617084699385399</v>
      </c>
      <c r="T133" s="4">
        <v>1.0191101491463099</v>
      </c>
      <c r="U133" s="4">
        <v>0.89647314599472305</v>
      </c>
      <c r="V133" s="4">
        <v>2.5402222219927102E-3</v>
      </c>
      <c r="W133" s="4">
        <v>38.151040569659401</v>
      </c>
      <c r="X133" s="4">
        <v>-17.725222871405201</v>
      </c>
      <c r="Y133" s="4">
        <v>98.686265659622407</v>
      </c>
      <c r="Z133" t="b">
        <v>0</v>
      </c>
      <c r="AA133" t="b">
        <v>1</v>
      </c>
    </row>
    <row r="134" spans="1:27" hidden="1" x14ac:dyDescent="0.2">
      <c r="A134" t="s">
        <v>29</v>
      </c>
      <c r="B134" s="1">
        <v>46402</v>
      </c>
      <c r="C134">
        <v>292.05999755859301</v>
      </c>
      <c r="D134">
        <v>220</v>
      </c>
      <c r="E134" s="5">
        <v>0.68007074488696795</v>
      </c>
      <c r="F134">
        <v>0.03</v>
      </c>
      <c r="G134">
        <v>0</v>
      </c>
      <c r="H134" s="5">
        <v>4.125</v>
      </c>
      <c r="I134" t="s">
        <v>8</v>
      </c>
      <c r="J134" s="2" t="s">
        <v>307</v>
      </c>
      <c r="K134" s="2" t="s">
        <v>332</v>
      </c>
      <c r="L134" s="2" t="s">
        <v>332</v>
      </c>
      <c r="M134">
        <v>66</v>
      </c>
      <c r="N134">
        <v>15688</v>
      </c>
      <c r="O134" s="4">
        <v>0.30548790222167899</v>
      </c>
      <c r="P134" s="4">
        <v>1.32754544344815</v>
      </c>
      <c r="Q134" s="4">
        <v>0.32105646783660502</v>
      </c>
      <c r="R134" s="4">
        <v>4.1250000000092601</v>
      </c>
      <c r="S134" s="4">
        <v>1.2795701192869799</v>
      </c>
      <c r="T134" s="4">
        <v>1.0148064020676499</v>
      </c>
      <c r="U134" s="4">
        <v>-0.100348182172183</v>
      </c>
      <c r="V134" s="4">
        <v>2.27533008073234E-3</v>
      </c>
      <c r="W134" s="4">
        <v>42.376401934352401</v>
      </c>
      <c r="X134" s="4">
        <v>-8.9998153572309203</v>
      </c>
      <c r="Y134" s="4">
        <v>-22.736594283217801</v>
      </c>
      <c r="Z134" t="b">
        <v>1</v>
      </c>
      <c r="AA134" t="b">
        <v>0</v>
      </c>
    </row>
    <row r="135" spans="1:27" hidden="1" x14ac:dyDescent="0.2">
      <c r="A135" t="s">
        <v>29</v>
      </c>
      <c r="B135" s="1">
        <v>46374</v>
      </c>
      <c r="C135">
        <v>292.05999755859301</v>
      </c>
      <c r="D135">
        <v>220</v>
      </c>
      <c r="E135" s="4">
        <v>0.60341093023648795</v>
      </c>
      <c r="F135">
        <v>0.03</v>
      </c>
      <c r="G135">
        <v>0</v>
      </c>
      <c r="H135" s="5">
        <v>80.150000000000006</v>
      </c>
      <c r="I135" t="s">
        <v>7</v>
      </c>
      <c r="J135">
        <v>79.900000000000006</v>
      </c>
      <c r="K135">
        <v>80.400000000000006</v>
      </c>
      <c r="L135">
        <v>81.3</v>
      </c>
      <c r="M135">
        <v>34</v>
      </c>
      <c r="N135">
        <v>3528</v>
      </c>
      <c r="O135" s="4">
        <v>0.41132180480956998</v>
      </c>
      <c r="P135" s="4">
        <v>1.32754544344815</v>
      </c>
      <c r="Q135" s="4">
        <v>0.33937091094197902</v>
      </c>
      <c r="R135" s="4">
        <v>80.149999999983606</v>
      </c>
      <c r="S135" s="4">
        <v>1.2752448185896701</v>
      </c>
      <c r="T135" s="4">
        <v>1.01162309173141</v>
      </c>
      <c r="U135" s="4">
        <v>0.89888869882909095</v>
      </c>
      <c r="V135" s="4">
        <v>2.2978476398116199E-3</v>
      </c>
      <c r="W135" s="4">
        <v>40.137763582161</v>
      </c>
      <c r="X135" s="4">
        <v>-16.758541244673498</v>
      </c>
      <c r="Y135" s="4">
        <v>110.049742227637</v>
      </c>
      <c r="Z135" t="b">
        <v>0</v>
      </c>
      <c r="AA135" t="b">
        <v>1</v>
      </c>
    </row>
    <row r="136" spans="1:27" hidden="1" x14ac:dyDescent="0.2">
      <c r="A136" t="s">
        <v>29</v>
      </c>
      <c r="B136" s="1">
        <v>46311</v>
      </c>
      <c r="C136">
        <v>292.05999755859301</v>
      </c>
      <c r="D136">
        <v>235</v>
      </c>
      <c r="E136" s="5">
        <v>0.43092634749613401</v>
      </c>
      <c r="F136">
        <v>0.03</v>
      </c>
      <c r="G136">
        <v>0</v>
      </c>
      <c r="H136" s="5">
        <v>3.5999999999999899</v>
      </c>
      <c r="I136" t="s">
        <v>8</v>
      </c>
      <c r="J136" s="3" t="s">
        <v>360</v>
      </c>
      <c r="K136" s="3" t="s">
        <v>349</v>
      </c>
      <c r="L136" s="2" t="s">
        <v>359</v>
      </c>
      <c r="M136">
        <v>190</v>
      </c>
      <c r="N136">
        <v>6612</v>
      </c>
      <c r="O136" s="4">
        <v>0.30225307128906198</v>
      </c>
      <c r="P136" s="4">
        <v>1.2428085002493301</v>
      </c>
      <c r="Q136" s="4">
        <v>0.31550645892804102</v>
      </c>
      <c r="R136" s="4">
        <v>3.6</v>
      </c>
      <c r="S136" s="4">
        <v>1.2155116412148601</v>
      </c>
      <c r="T136" s="4">
        <v>1.0083974875322099</v>
      </c>
      <c r="U136" s="4">
        <v>-0.112085505769538</v>
      </c>
      <c r="V136" s="4">
        <v>3.1506487663822899E-3</v>
      </c>
      <c r="W136" s="4">
        <v>36.5388982498677</v>
      </c>
      <c r="X136" s="4">
        <v>-12.2860646897509</v>
      </c>
      <c r="Y136" s="4">
        <v>-15.6580072706102</v>
      </c>
      <c r="Z136" t="b">
        <v>1</v>
      </c>
      <c r="AA136" t="b">
        <v>0</v>
      </c>
    </row>
    <row r="137" spans="1:27" hidden="1" x14ac:dyDescent="0.2">
      <c r="A137" t="s">
        <v>29</v>
      </c>
      <c r="B137" s="1">
        <v>46555</v>
      </c>
      <c r="C137">
        <v>292.05999755859301</v>
      </c>
      <c r="D137">
        <v>200</v>
      </c>
      <c r="E137" s="5">
        <v>1.0989618995621599</v>
      </c>
      <c r="F137">
        <v>0.03</v>
      </c>
      <c r="G137">
        <v>0</v>
      </c>
      <c r="H137" s="5">
        <v>4.8250000000000002</v>
      </c>
      <c r="I137" t="s">
        <v>8</v>
      </c>
      <c r="J137" s="3" t="s">
        <v>334</v>
      </c>
      <c r="K137" s="2" t="s">
        <v>328</v>
      </c>
      <c r="L137" s="3" t="s">
        <v>331</v>
      </c>
      <c r="M137">
        <v>5</v>
      </c>
      <c r="N137">
        <v>5869</v>
      </c>
      <c r="O137" s="4">
        <v>0.31342239318847598</v>
      </c>
      <c r="P137" s="4">
        <v>1.4602999877929601</v>
      </c>
      <c r="Q137" s="4">
        <v>0.33331138374943498</v>
      </c>
      <c r="R137" s="4">
        <v>4.8249999999999797</v>
      </c>
      <c r="S137" s="4">
        <v>1.35270732111368</v>
      </c>
      <c r="T137" s="4">
        <v>1.00329238570357</v>
      </c>
      <c r="U137" s="4">
        <v>-8.8074575324121995E-2</v>
      </c>
      <c r="V137" s="4">
        <v>1.56587391698126E-3</v>
      </c>
      <c r="W137" s="4">
        <v>48.925325877794201</v>
      </c>
      <c r="X137" s="4">
        <v>-6.5030001562950197</v>
      </c>
      <c r="Y137" s="4">
        <v>-33.571154324826097</v>
      </c>
      <c r="Z137" t="b">
        <v>1</v>
      </c>
      <c r="AA137" t="b">
        <v>0</v>
      </c>
    </row>
    <row r="138" spans="1:27" hidden="1" x14ac:dyDescent="0.2">
      <c r="A138" t="s">
        <v>29</v>
      </c>
      <c r="B138" s="1">
        <v>46178</v>
      </c>
      <c r="C138">
        <v>292.05999755859301</v>
      </c>
      <c r="D138">
        <v>275</v>
      </c>
      <c r="E138" s="4">
        <v>6.6792252470498303E-2</v>
      </c>
      <c r="F138">
        <v>0.03</v>
      </c>
      <c r="G138">
        <v>0</v>
      </c>
      <c r="H138" s="5">
        <v>18.95</v>
      </c>
      <c r="I138" t="s">
        <v>7</v>
      </c>
      <c r="J138" s="2" t="s">
        <v>112</v>
      </c>
      <c r="K138" s="2" t="s">
        <v>102</v>
      </c>
      <c r="L138">
        <v>18.75</v>
      </c>
      <c r="M138">
        <v>6</v>
      </c>
      <c r="N138">
        <v>638</v>
      </c>
      <c r="O138" s="4">
        <v>0.27210200561523401</v>
      </c>
      <c r="P138" s="4">
        <v>1.0620363547585201</v>
      </c>
      <c r="Q138" s="4">
        <v>0.233351317105402</v>
      </c>
      <c r="R138" s="4">
        <v>18.95</v>
      </c>
      <c r="S138" s="4">
        <v>1.0613960911747899</v>
      </c>
      <c r="T138" s="4">
        <v>1.0010883168032301</v>
      </c>
      <c r="U138" s="4">
        <v>0.85574503371750599</v>
      </c>
      <c r="V138" s="4">
        <v>1.2895403340653E-2</v>
      </c>
      <c r="W138" s="4">
        <v>17.144129208357398</v>
      </c>
      <c r="X138" s="4">
        <v>-36.877489373465899</v>
      </c>
      <c r="Y138" s="4">
        <v>15.4276005004317</v>
      </c>
      <c r="Z138" t="b">
        <v>0</v>
      </c>
      <c r="AA138" t="b">
        <v>0</v>
      </c>
    </row>
    <row r="139" spans="1:27" hidden="1" x14ac:dyDescent="0.2">
      <c r="A139" t="s">
        <v>29</v>
      </c>
      <c r="B139" s="1">
        <v>46255</v>
      </c>
      <c r="C139">
        <v>292.05999755859301</v>
      </c>
      <c r="D139">
        <v>250</v>
      </c>
      <c r="E139" s="4">
        <v>0.27760672274276199</v>
      </c>
      <c r="F139">
        <v>0.03</v>
      </c>
      <c r="G139">
        <v>0</v>
      </c>
      <c r="H139" s="5">
        <v>47.099999999999902</v>
      </c>
      <c r="I139" t="s">
        <v>7</v>
      </c>
      <c r="J139">
        <v>46.9</v>
      </c>
      <c r="K139">
        <v>47.3</v>
      </c>
      <c r="L139">
        <v>46.71</v>
      </c>
      <c r="M139">
        <v>2</v>
      </c>
      <c r="N139">
        <v>2607</v>
      </c>
      <c r="O139" s="4">
        <v>0.339941903381347</v>
      </c>
      <c r="P139" s="4">
        <v>1.1682399902343701</v>
      </c>
      <c r="Q139" s="4">
        <v>0.28975573599488502</v>
      </c>
      <c r="R139" s="4">
        <v>47.099999999990203</v>
      </c>
      <c r="S139" s="4">
        <v>1.1494264692310701</v>
      </c>
      <c r="T139" s="4">
        <v>0.99675881537251398</v>
      </c>
      <c r="U139" s="4">
        <v>0.87480991462361701</v>
      </c>
      <c r="V139" s="4">
        <v>4.6216824555769002E-3</v>
      </c>
      <c r="W139" s="4">
        <v>31.710732819553201</v>
      </c>
      <c r="X139" s="4">
        <v>-22.801160552415801</v>
      </c>
      <c r="Y139" s="4">
        <v>57.852403071809903</v>
      </c>
      <c r="Z139" t="b">
        <v>0</v>
      </c>
      <c r="AA139" t="b">
        <v>0</v>
      </c>
    </row>
    <row r="140" spans="1:27" hidden="1" x14ac:dyDescent="0.2">
      <c r="A140" t="s">
        <v>29</v>
      </c>
      <c r="B140" s="1">
        <v>46374</v>
      </c>
      <c r="C140">
        <v>292.05999755859301</v>
      </c>
      <c r="D140">
        <v>225</v>
      </c>
      <c r="E140" s="5">
        <v>0.60341093023648795</v>
      </c>
      <c r="F140">
        <v>0.03</v>
      </c>
      <c r="G140">
        <v>0</v>
      </c>
      <c r="H140" s="5">
        <v>4.1749999999999998</v>
      </c>
      <c r="I140" t="s">
        <v>8</v>
      </c>
      <c r="J140" s="2" t="s">
        <v>282</v>
      </c>
      <c r="K140" s="3" t="s">
        <v>344</v>
      </c>
      <c r="L140" s="3" t="s">
        <v>344</v>
      </c>
      <c r="M140">
        <v>12</v>
      </c>
      <c r="N140">
        <v>1945</v>
      </c>
      <c r="O140" s="4">
        <v>0.30628135131835899</v>
      </c>
      <c r="P140" s="4">
        <v>1.29804443359375</v>
      </c>
      <c r="Q140" s="4">
        <v>0.321201408721347</v>
      </c>
      <c r="R140" s="4">
        <v>4.1750000000004199</v>
      </c>
      <c r="S140" s="4">
        <v>1.2428000474615899</v>
      </c>
      <c r="T140" s="4">
        <v>0.99329230443966898</v>
      </c>
      <c r="U140" s="4">
        <v>-0.10697076251945201</v>
      </c>
      <c r="V140" s="4">
        <v>2.5290578565123401E-3</v>
      </c>
      <c r="W140" s="4">
        <v>41.811286751410101</v>
      </c>
      <c r="X140" s="4">
        <v>-10.0657674751192</v>
      </c>
      <c r="Y140" s="4">
        <v>-21.3709328932216</v>
      </c>
      <c r="Z140" t="b">
        <v>1</v>
      </c>
      <c r="AA140" t="b">
        <v>0</v>
      </c>
    </row>
    <row r="141" spans="1:27" hidden="1" x14ac:dyDescent="0.2">
      <c r="A141" t="s">
        <v>29</v>
      </c>
      <c r="B141" s="1">
        <v>46171</v>
      </c>
      <c r="C141">
        <v>292.05999755859301</v>
      </c>
      <c r="D141">
        <v>275</v>
      </c>
      <c r="E141" s="5">
        <v>4.7627303797627099E-2</v>
      </c>
      <c r="F141">
        <v>0.03</v>
      </c>
      <c r="G141">
        <v>0</v>
      </c>
      <c r="H141" s="5">
        <v>1.3599999999999901</v>
      </c>
      <c r="I141" t="s">
        <v>8</v>
      </c>
      <c r="J141" s="3" t="s">
        <v>479</v>
      </c>
      <c r="K141" s="2" t="s">
        <v>469</v>
      </c>
      <c r="L141" s="3" t="s">
        <v>480</v>
      </c>
      <c r="M141">
        <v>56</v>
      </c>
      <c r="N141">
        <v>1119</v>
      </c>
      <c r="O141" s="4">
        <v>0.26233647827148399</v>
      </c>
      <c r="P141" s="4">
        <v>1.0620363547585201</v>
      </c>
      <c r="Q141" s="4">
        <v>0.27601931980807698</v>
      </c>
      <c r="R141" s="4">
        <v>1.3600000000071599</v>
      </c>
      <c r="S141" s="4">
        <v>1.0530180950867101</v>
      </c>
      <c r="T141" s="4">
        <v>0.99278052014491502</v>
      </c>
      <c r="U141" s="4">
        <v>-0.14616634944283199</v>
      </c>
      <c r="V141" s="4">
        <v>1.3025290519431E-2</v>
      </c>
      <c r="W141" s="4">
        <v>14.6058572279176</v>
      </c>
      <c r="X141" s="4">
        <v>-41.001918831056699</v>
      </c>
      <c r="Y141" s="4">
        <v>-2.0979514726489699</v>
      </c>
      <c r="Z141" t="b">
        <v>1</v>
      </c>
      <c r="AA141" t="b">
        <v>0</v>
      </c>
    </row>
    <row r="142" spans="1:27" hidden="1" x14ac:dyDescent="0.2">
      <c r="A142" t="s">
        <v>29</v>
      </c>
      <c r="B142" s="1">
        <v>46199</v>
      </c>
      <c r="C142">
        <v>292.05999755859301</v>
      </c>
      <c r="D142">
        <v>265</v>
      </c>
      <c r="E142" s="5">
        <v>0.124287092298907</v>
      </c>
      <c r="F142">
        <v>0.03</v>
      </c>
      <c r="G142">
        <v>0</v>
      </c>
      <c r="H142" s="5">
        <v>2.0750000000000002</v>
      </c>
      <c r="I142" t="s">
        <v>8</v>
      </c>
      <c r="J142" s="2" t="s">
        <v>428</v>
      </c>
      <c r="K142" s="3" t="s">
        <v>419</v>
      </c>
      <c r="L142" s="3" t="s">
        <v>416</v>
      </c>
      <c r="M142">
        <v>4</v>
      </c>
      <c r="N142">
        <v>21</v>
      </c>
      <c r="O142" s="4">
        <v>0.27069821105956998</v>
      </c>
      <c r="P142" s="4">
        <v>1.10211319833431</v>
      </c>
      <c r="Q142" s="4">
        <v>0.27520785807309101</v>
      </c>
      <c r="R142" s="4">
        <v>2.0749999999939401</v>
      </c>
      <c r="S142" s="4">
        <v>1.089071248884</v>
      </c>
      <c r="T142" s="4">
        <v>0.99204843988292801</v>
      </c>
      <c r="U142" s="4">
        <v>-0.138061233723974</v>
      </c>
      <c r="V142" s="4">
        <v>7.7805620983940902E-3</v>
      </c>
      <c r="W142" s="4">
        <v>22.7008430367733</v>
      </c>
      <c r="X142" s="4">
        <v>-23.861227533274398</v>
      </c>
      <c r="Y142" s="4">
        <v>-5.2694201836205199</v>
      </c>
      <c r="Z142" t="b">
        <v>1</v>
      </c>
      <c r="AA142" t="b">
        <v>0</v>
      </c>
    </row>
    <row r="143" spans="1:27" hidden="1" x14ac:dyDescent="0.2">
      <c r="A143" t="s">
        <v>29</v>
      </c>
      <c r="B143" s="1">
        <v>46199</v>
      </c>
      <c r="C143">
        <v>292.05999755859301</v>
      </c>
      <c r="D143">
        <v>265</v>
      </c>
      <c r="E143" s="4">
        <v>0.124287092298907</v>
      </c>
      <c r="F143">
        <v>0.03</v>
      </c>
      <c r="G143">
        <v>0</v>
      </c>
      <c r="H143" s="5">
        <v>30.15</v>
      </c>
      <c r="I143" t="s">
        <v>7</v>
      </c>
      <c r="J143">
        <v>29.25</v>
      </c>
      <c r="K143" s="2" t="s">
        <v>36</v>
      </c>
      <c r="L143" s="2" t="s">
        <v>30</v>
      </c>
      <c r="N143">
        <v>11</v>
      </c>
      <c r="O143" s="4">
        <v>0.33704276245117099</v>
      </c>
      <c r="P143" s="4">
        <v>1.10211319833431</v>
      </c>
      <c r="Q143" s="4">
        <v>0.27647163934666902</v>
      </c>
      <c r="R143" s="4">
        <v>30.150000000007001</v>
      </c>
      <c r="S143" s="4">
        <v>1.08453750823573</v>
      </c>
      <c r="T143" s="4">
        <v>0.98706916105132303</v>
      </c>
      <c r="U143" s="4">
        <v>0.86093672710751601</v>
      </c>
      <c r="V143" s="4">
        <v>7.7832523298156401E-3</v>
      </c>
      <c r="W143" s="4">
        <v>22.812972675943001</v>
      </c>
      <c r="X143" s="4">
        <v>-32.012125566769697</v>
      </c>
      <c r="Y143" s="4">
        <v>27.5041342652314</v>
      </c>
      <c r="Z143" t="b">
        <v>0</v>
      </c>
      <c r="AA143" t="b">
        <v>0</v>
      </c>
    </row>
    <row r="144" spans="1:27" hidden="1" x14ac:dyDescent="0.2">
      <c r="A144" t="s">
        <v>29</v>
      </c>
      <c r="B144" s="1">
        <v>46465</v>
      </c>
      <c r="C144">
        <v>292.05999755859301</v>
      </c>
      <c r="D144">
        <v>210</v>
      </c>
      <c r="E144" s="4">
        <v>0.852555335781364</v>
      </c>
      <c r="F144">
        <v>0.03</v>
      </c>
      <c r="G144">
        <v>0</v>
      </c>
      <c r="H144" s="5">
        <v>92.125</v>
      </c>
      <c r="I144" t="s">
        <v>7</v>
      </c>
      <c r="J144">
        <v>90.9</v>
      </c>
      <c r="K144">
        <v>93.35</v>
      </c>
      <c r="L144">
        <v>92.96</v>
      </c>
      <c r="M144">
        <v>1</v>
      </c>
      <c r="N144">
        <v>144</v>
      </c>
      <c r="O144" s="4">
        <v>0.43240924041748002</v>
      </c>
      <c r="P144" s="4">
        <v>1.3907618931361601</v>
      </c>
      <c r="Q144" s="4">
        <v>0.337024880780185</v>
      </c>
      <c r="R144" s="4">
        <v>92.124999999999901</v>
      </c>
      <c r="S144" s="4">
        <v>1.29775915824208</v>
      </c>
      <c r="T144" s="4">
        <v>0.98657086394396099</v>
      </c>
      <c r="U144" s="4">
        <v>0.902814945967372</v>
      </c>
      <c r="V144" s="4">
        <v>1.8910366660060201E-3</v>
      </c>
      <c r="W144" s="4">
        <v>46.347748820067203</v>
      </c>
      <c r="X144" s="4">
        <v>-14.3074316809089</v>
      </c>
      <c r="Y144" s="4">
        <v>146.25683202098901</v>
      </c>
      <c r="Z144" t="b">
        <v>0</v>
      </c>
      <c r="AA144" t="b">
        <v>1</v>
      </c>
    </row>
    <row r="145" spans="1:27" hidden="1" x14ac:dyDescent="0.2">
      <c r="A145" t="s">
        <v>29</v>
      </c>
      <c r="B145" s="1">
        <v>46374</v>
      </c>
      <c r="C145">
        <v>292.05999755859301</v>
      </c>
      <c r="D145">
        <v>225</v>
      </c>
      <c r="E145" s="4">
        <v>0.60341093023648795</v>
      </c>
      <c r="F145">
        <v>0.03</v>
      </c>
      <c r="G145">
        <v>0</v>
      </c>
      <c r="H145" s="5">
        <v>75.400000000000006</v>
      </c>
      <c r="I145" t="s">
        <v>7</v>
      </c>
      <c r="J145">
        <v>74.75</v>
      </c>
      <c r="K145">
        <v>76.05</v>
      </c>
      <c r="L145">
        <v>73.34</v>
      </c>
      <c r="M145">
        <v>17</v>
      </c>
      <c r="N145">
        <v>215</v>
      </c>
      <c r="O145" s="4">
        <v>0.40100696655273399</v>
      </c>
      <c r="P145" s="4">
        <v>1.29804443359375</v>
      </c>
      <c r="Q145" s="4">
        <v>0.32425980771546198</v>
      </c>
      <c r="R145" s="4">
        <v>75.400000000000006</v>
      </c>
      <c r="S145" s="4">
        <v>1.23344257818252</v>
      </c>
      <c r="T145" s="4">
        <v>0.98155908521193302</v>
      </c>
      <c r="U145" s="4">
        <v>0.891294656115169</v>
      </c>
      <c r="V145" s="4">
        <v>2.5343972170006001E-3</v>
      </c>
      <c r="W145" s="4">
        <v>42.298516021687497</v>
      </c>
      <c r="X145" s="4">
        <v>-16.912493136078499</v>
      </c>
      <c r="Y145" s="4">
        <v>111.577629331282</v>
      </c>
      <c r="Z145" t="b">
        <v>0</v>
      </c>
      <c r="AA145" t="b">
        <v>1</v>
      </c>
    </row>
    <row r="146" spans="1:27" hidden="1" x14ac:dyDescent="0.2">
      <c r="A146" t="s">
        <v>29</v>
      </c>
      <c r="B146" s="1">
        <v>46555</v>
      </c>
      <c r="C146">
        <v>292.05999755859301</v>
      </c>
      <c r="D146">
        <v>195</v>
      </c>
      <c r="E146" s="4">
        <v>1.0989618995621599</v>
      </c>
      <c r="F146">
        <v>0.03</v>
      </c>
      <c r="G146">
        <v>0</v>
      </c>
      <c r="H146" s="5">
        <v>108.6</v>
      </c>
      <c r="I146" t="s">
        <v>7</v>
      </c>
      <c r="J146">
        <v>108.15</v>
      </c>
      <c r="K146">
        <v>109.05</v>
      </c>
      <c r="L146">
        <v>109.27</v>
      </c>
      <c r="M146">
        <v>1</v>
      </c>
      <c r="N146">
        <v>328</v>
      </c>
      <c r="O146" s="4">
        <v>0.448217187805175</v>
      </c>
      <c r="P146" s="4">
        <v>1.4977435772235499</v>
      </c>
      <c r="Q146" s="4">
        <v>0.35721492115527498</v>
      </c>
      <c r="R146" s="4">
        <v>108.6</v>
      </c>
      <c r="S146" s="4">
        <v>1.3540181192619101</v>
      </c>
      <c r="T146" s="4">
        <v>0.97954477485065705</v>
      </c>
      <c r="U146" s="4">
        <v>0.912134701460522</v>
      </c>
      <c r="V146" s="4">
        <v>1.45850161103654E-3</v>
      </c>
      <c r="W146" s="4">
        <v>48.8386100056494</v>
      </c>
      <c r="X146" s="4">
        <v>-12.671378094435701</v>
      </c>
      <c r="Y146" s="4">
        <v>173.414054316028</v>
      </c>
      <c r="Z146" t="b">
        <v>0</v>
      </c>
      <c r="AA146" t="b">
        <v>1</v>
      </c>
    </row>
    <row r="147" spans="1:27" hidden="1" x14ac:dyDescent="0.2">
      <c r="A147" t="s">
        <v>29</v>
      </c>
      <c r="B147" s="1">
        <v>46402</v>
      </c>
      <c r="C147">
        <v>292.05999755859301</v>
      </c>
      <c r="D147">
        <v>220</v>
      </c>
      <c r="E147" s="4">
        <v>0.68007074488696795</v>
      </c>
      <c r="F147">
        <v>0.03</v>
      </c>
      <c r="G147">
        <v>0</v>
      </c>
      <c r="H147" s="5">
        <v>81.075000000000003</v>
      </c>
      <c r="I147" t="s">
        <v>7</v>
      </c>
      <c r="J147">
        <v>80.75</v>
      </c>
      <c r="K147">
        <v>81.400000000000006</v>
      </c>
      <c r="L147">
        <v>82.77</v>
      </c>
      <c r="M147">
        <v>50</v>
      </c>
      <c r="N147">
        <v>7687</v>
      </c>
      <c r="O147" s="4">
        <v>0.40518783294677702</v>
      </c>
      <c r="P147" s="4">
        <v>1.32754544344815</v>
      </c>
      <c r="Q147" s="4">
        <v>0.33139305959633297</v>
      </c>
      <c r="R147" s="4">
        <v>81.074999999999804</v>
      </c>
      <c r="S147" s="4">
        <v>1.2480498942128599</v>
      </c>
      <c r="T147" s="4">
        <v>0.97476196168608997</v>
      </c>
      <c r="U147" s="4">
        <v>0.893993607043856</v>
      </c>
      <c r="V147" s="4">
        <v>2.2939439061801701E-3</v>
      </c>
      <c r="W147" s="4">
        <v>44.098564240301698</v>
      </c>
      <c r="X147" s="4">
        <v>-16.1451827523838</v>
      </c>
      <c r="Y147" s="4">
        <v>122.42957990168</v>
      </c>
      <c r="Z147" t="b">
        <v>0</v>
      </c>
      <c r="AA147" t="b">
        <v>1</v>
      </c>
    </row>
    <row r="148" spans="1:27" hidden="1" x14ac:dyDescent="0.2">
      <c r="A148" t="s">
        <v>29</v>
      </c>
      <c r="B148" s="1">
        <v>46346</v>
      </c>
      <c r="C148">
        <v>292.05999755859301</v>
      </c>
      <c r="D148">
        <v>230</v>
      </c>
      <c r="E148" s="27">
        <v>0.52675111540592401</v>
      </c>
      <c r="F148">
        <v>0.03</v>
      </c>
      <c r="G148">
        <v>0</v>
      </c>
      <c r="H148" s="5">
        <v>4.1749999999999998</v>
      </c>
      <c r="I148" t="s">
        <v>8</v>
      </c>
      <c r="J148" s="2" t="s">
        <v>282</v>
      </c>
      <c r="K148" s="3" t="s">
        <v>344</v>
      </c>
      <c r="L148" s="2" t="s">
        <v>346</v>
      </c>
      <c r="M148">
        <v>66</v>
      </c>
      <c r="N148">
        <v>4516</v>
      </c>
      <c r="O148" s="4">
        <v>0.30750204223632799</v>
      </c>
      <c r="P148" s="4">
        <v>1.26982607634171</v>
      </c>
      <c r="Q148" s="4">
        <v>0.32166071098186599</v>
      </c>
      <c r="R148" s="4">
        <v>4.17500000000003</v>
      </c>
      <c r="S148" s="4">
        <v>1.2076604400092701</v>
      </c>
      <c r="T148" s="4">
        <v>0.97420674642465599</v>
      </c>
      <c r="U148" s="4">
        <v>-0.113588950318774</v>
      </c>
      <c r="V148" s="4">
        <v>2.8218908100852598E-3</v>
      </c>
      <c r="W148" s="4">
        <v>40.783814345334498</v>
      </c>
      <c r="X148" s="4">
        <v>-11.3318299695025</v>
      </c>
      <c r="Y148" s="4">
        <v>-19.6740427803547</v>
      </c>
      <c r="Z148" t="b">
        <v>1</v>
      </c>
      <c r="AA148" t="b">
        <v>0</v>
      </c>
    </row>
    <row r="149" spans="1:27" hidden="1" x14ac:dyDescent="0.2">
      <c r="A149" t="s">
        <v>29</v>
      </c>
      <c r="B149" s="1">
        <v>46220</v>
      </c>
      <c r="C149">
        <v>292.05999755859301</v>
      </c>
      <c r="D149">
        <v>260</v>
      </c>
      <c r="E149" s="5">
        <v>0.18178195212440099</v>
      </c>
      <c r="F149">
        <v>0.03</v>
      </c>
      <c r="G149">
        <v>0</v>
      </c>
      <c r="H149" s="5">
        <v>2.5649999999999999</v>
      </c>
      <c r="I149" t="s">
        <v>8</v>
      </c>
      <c r="J149" s="3" t="s">
        <v>399</v>
      </c>
      <c r="K149" s="3" t="s">
        <v>400</v>
      </c>
      <c r="L149" s="3" t="s">
        <v>401</v>
      </c>
      <c r="M149">
        <v>334</v>
      </c>
      <c r="N149">
        <v>8475</v>
      </c>
      <c r="O149" s="4">
        <v>0.26660889648437502</v>
      </c>
      <c r="P149" s="4">
        <v>1.12330768291766</v>
      </c>
      <c r="Q149" s="4">
        <v>0.27766819064409398</v>
      </c>
      <c r="R149" s="4">
        <v>2.5650000000002602</v>
      </c>
      <c r="S149" s="4">
        <v>1.0874461051350699</v>
      </c>
      <c r="T149" s="4">
        <v>0.96905978761422096</v>
      </c>
      <c r="U149" s="4">
        <v>-0.13841985237294699</v>
      </c>
      <c r="V149" s="4">
        <v>6.3878011579042897E-3</v>
      </c>
      <c r="W149" s="4">
        <v>27.502516664465901</v>
      </c>
      <c r="X149" s="4">
        <v>-19.715007037605499</v>
      </c>
      <c r="Y149" s="4">
        <v>-7.8151518249472698</v>
      </c>
      <c r="Z149" t="b">
        <v>1</v>
      </c>
      <c r="AA149" t="b">
        <v>0</v>
      </c>
    </row>
    <row r="150" spans="1:27" hidden="1" x14ac:dyDescent="0.2">
      <c r="A150" t="s">
        <v>29</v>
      </c>
      <c r="B150" s="1">
        <v>46220</v>
      </c>
      <c r="C150">
        <v>292.05999755859301</v>
      </c>
      <c r="D150">
        <v>260</v>
      </c>
      <c r="E150" s="4">
        <v>0.18178195212440099</v>
      </c>
      <c r="F150">
        <v>0.03</v>
      </c>
      <c r="G150">
        <v>0</v>
      </c>
      <c r="H150" s="5">
        <v>36.125</v>
      </c>
      <c r="I150" t="s">
        <v>7</v>
      </c>
      <c r="J150">
        <v>35.950000000000003</v>
      </c>
      <c r="K150">
        <v>36.299999999999997</v>
      </c>
      <c r="L150">
        <v>35.200000000000003</v>
      </c>
      <c r="M150">
        <v>15</v>
      </c>
      <c r="N150">
        <v>20713</v>
      </c>
      <c r="O150" s="4">
        <v>0.32056343505859303</v>
      </c>
      <c r="P150" s="4">
        <v>1.12330768291766</v>
      </c>
      <c r="Q150" s="4">
        <v>0.28077562080919199</v>
      </c>
      <c r="R150" s="4">
        <v>36.125</v>
      </c>
      <c r="S150" s="4">
        <v>1.0767285538032001</v>
      </c>
      <c r="T150" s="4">
        <v>0.95701735562768997</v>
      </c>
      <c r="U150" s="4">
        <v>0.85919922397975401</v>
      </c>
      <c r="V150" s="4">
        <v>6.3907933973491697E-3</v>
      </c>
      <c r="W150" s="4">
        <v>27.8233290168602</v>
      </c>
      <c r="X150" s="4">
        <v>-27.931972700007901</v>
      </c>
      <c r="Y150" s="4">
        <v>39.0490761749748</v>
      </c>
      <c r="Z150" t="b">
        <v>0</v>
      </c>
      <c r="AA150" t="b">
        <v>0</v>
      </c>
    </row>
    <row r="151" spans="1:27" hidden="1" x14ac:dyDescent="0.2">
      <c r="A151" t="s">
        <v>29</v>
      </c>
      <c r="B151" s="1">
        <v>46255</v>
      </c>
      <c r="C151">
        <v>292.05999755859301</v>
      </c>
      <c r="D151">
        <v>250</v>
      </c>
      <c r="E151" s="5">
        <v>0.27760672274276199</v>
      </c>
      <c r="F151">
        <v>0.03</v>
      </c>
      <c r="G151">
        <v>0</v>
      </c>
      <c r="H151" s="5">
        <v>3.3499999999999899</v>
      </c>
      <c r="I151" t="s">
        <v>8</v>
      </c>
      <c r="J151" s="2" t="s">
        <v>365</v>
      </c>
      <c r="K151" s="2" t="s">
        <v>338</v>
      </c>
      <c r="L151" s="3" t="s">
        <v>368</v>
      </c>
      <c r="M151">
        <v>84</v>
      </c>
      <c r="N151">
        <v>4938</v>
      </c>
      <c r="O151" s="4">
        <v>0.289985127563476</v>
      </c>
      <c r="P151" s="4">
        <v>1.1682399902343701</v>
      </c>
      <c r="Q151" s="4">
        <v>0.30157700201614301</v>
      </c>
      <c r="R151" s="4">
        <v>3.34999999999954</v>
      </c>
      <c r="S151" s="4">
        <v>1.1104774212605499</v>
      </c>
      <c r="T151" s="4">
        <v>0.95158133177532001</v>
      </c>
      <c r="U151" s="4">
        <v>-0.13339667619048201</v>
      </c>
      <c r="V151" s="4">
        <v>4.6403150266700098E-3</v>
      </c>
      <c r="W151" s="4">
        <v>33.137505939356203</v>
      </c>
      <c r="X151" s="4">
        <v>-16.730106461877</v>
      </c>
      <c r="Y151" s="4">
        <v>-11.7454940574135</v>
      </c>
      <c r="Z151" t="b">
        <v>1</v>
      </c>
      <c r="AA151" t="b">
        <v>0</v>
      </c>
    </row>
    <row r="152" spans="1:27" hidden="1" x14ac:dyDescent="0.2">
      <c r="A152" t="s">
        <v>29</v>
      </c>
      <c r="B152" s="1">
        <v>46311</v>
      </c>
      <c r="C152">
        <v>292.05999755859301</v>
      </c>
      <c r="D152">
        <v>240</v>
      </c>
      <c r="E152" s="4">
        <v>0.43092634749613401</v>
      </c>
      <c r="F152">
        <v>0.03</v>
      </c>
      <c r="G152">
        <v>0</v>
      </c>
      <c r="H152" s="5">
        <v>59.174999999999997</v>
      </c>
      <c r="I152" t="s">
        <v>7</v>
      </c>
      <c r="J152">
        <v>58.6</v>
      </c>
      <c r="K152">
        <v>59.75</v>
      </c>
      <c r="L152">
        <v>58.63</v>
      </c>
      <c r="M152">
        <v>1</v>
      </c>
      <c r="N152">
        <v>170</v>
      </c>
      <c r="O152" s="4">
        <v>0.37042865905761702</v>
      </c>
      <c r="P152" s="4">
        <v>1.21691665649414</v>
      </c>
      <c r="Q152" s="4">
        <v>0.30553961260778301</v>
      </c>
      <c r="R152" s="4">
        <v>59.174999999999898</v>
      </c>
      <c r="S152" s="4">
        <v>1.14354561187138</v>
      </c>
      <c r="T152" s="4">
        <v>0.94297419251980596</v>
      </c>
      <c r="U152" s="4">
        <v>0.87359393581039202</v>
      </c>
      <c r="V152" s="4">
        <v>3.5416548856384801E-3</v>
      </c>
      <c r="W152" s="4">
        <v>39.775987073768597</v>
      </c>
      <c r="X152" s="4">
        <v>-19.9801849301179</v>
      </c>
      <c r="Y152" s="4">
        <v>84.447275780909706</v>
      </c>
      <c r="Z152" t="b">
        <v>0</v>
      </c>
      <c r="AA152" t="b">
        <v>1</v>
      </c>
    </row>
    <row r="153" spans="1:27" hidden="1" x14ac:dyDescent="0.2">
      <c r="A153" t="s">
        <v>29</v>
      </c>
      <c r="B153" s="1">
        <v>46185</v>
      </c>
      <c r="C153">
        <v>292.05999755859301</v>
      </c>
      <c r="D153">
        <v>270</v>
      </c>
      <c r="E153" s="5">
        <v>8.5957200196307704E-2</v>
      </c>
      <c r="F153">
        <v>0.03</v>
      </c>
      <c r="G153">
        <v>0</v>
      </c>
      <c r="H153" s="5">
        <v>2</v>
      </c>
      <c r="I153" t="s">
        <v>8</v>
      </c>
      <c r="J153" s="3" t="s">
        <v>435</v>
      </c>
      <c r="K153" s="2" t="s">
        <v>433</v>
      </c>
      <c r="L153" s="2" t="s">
        <v>429</v>
      </c>
      <c r="M153">
        <v>39</v>
      </c>
      <c r="N153">
        <v>303</v>
      </c>
      <c r="O153" s="4">
        <v>0.27234614379882799</v>
      </c>
      <c r="P153" s="4">
        <v>1.08170369466145</v>
      </c>
      <c r="Q153" s="4">
        <v>0.281936596576431</v>
      </c>
      <c r="R153" s="4">
        <v>1.9999999999999001</v>
      </c>
      <c r="S153" s="4">
        <v>1.0226572846509301</v>
      </c>
      <c r="T153" s="4">
        <v>0.939997820916875</v>
      </c>
      <c r="U153" s="4">
        <v>-0.15323495720324401</v>
      </c>
      <c r="V153" s="4">
        <v>9.7959544588977505E-3</v>
      </c>
      <c r="W153" s="4">
        <v>20.249981272784201</v>
      </c>
      <c r="X153" s="4">
        <v>-31.806999513586899</v>
      </c>
      <c r="Y153" s="4">
        <v>-4.0188258519793099</v>
      </c>
      <c r="Z153" t="b">
        <v>1</v>
      </c>
      <c r="AA153" t="b">
        <v>0</v>
      </c>
    </row>
    <row r="154" spans="1:27" hidden="1" x14ac:dyDescent="0.2">
      <c r="A154" t="s">
        <v>29</v>
      </c>
      <c r="B154" s="1">
        <v>46374</v>
      </c>
      <c r="C154">
        <v>292.05999755859301</v>
      </c>
      <c r="D154">
        <v>230</v>
      </c>
      <c r="E154" s="4">
        <v>0.60341093023648795</v>
      </c>
      <c r="F154">
        <v>0.03</v>
      </c>
      <c r="G154">
        <v>0</v>
      </c>
      <c r="H154" s="5">
        <v>70.8</v>
      </c>
      <c r="I154" t="s">
        <v>7</v>
      </c>
      <c r="J154">
        <v>69.8</v>
      </c>
      <c r="K154">
        <v>71.8</v>
      </c>
      <c r="L154">
        <v>70.7</v>
      </c>
      <c r="M154">
        <v>7</v>
      </c>
      <c r="N154">
        <v>4942</v>
      </c>
      <c r="O154" s="4">
        <v>0.39166868103027302</v>
      </c>
      <c r="P154" s="4">
        <v>1.26982607634171</v>
      </c>
      <c r="Q154" s="4">
        <v>0.31241070041375801</v>
      </c>
      <c r="R154" s="4">
        <v>70.799999999999898</v>
      </c>
      <c r="S154" s="4">
        <v>1.1802779297244299</v>
      </c>
      <c r="T154" s="4">
        <v>0.93759876755500504</v>
      </c>
      <c r="U154" s="4">
        <v>0.88105515345396002</v>
      </c>
      <c r="V154" s="4">
        <v>2.80483447391077E-3</v>
      </c>
      <c r="W154" s="4">
        <v>45.1014458316724</v>
      </c>
      <c r="X154" s="4">
        <v>-17.271067370898798</v>
      </c>
      <c r="Y154" s="4">
        <v>112.548789582605</v>
      </c>
      <c r="Z154" t="b">
        <v>0</v>
      </c>
      <c r="AA154" t="b">
        <v>1</v>
      </c>
    </row>
    <row r="155" spans="1:27" hidden="1" x14ac:dyDescent="0.2">
      <c r="A155" t="s">
        <v>29</v>
      </c>
      <c r="B155" s="1">
        <v>46283</v>
      </c>
      <c r="C155">
        <v>292.05999755859301</v>
      </c>
      <c r="D155">
        <v>245</v>
      </c>
      <c r="E155" s="4">
        <v>0.354266533880364</v>
      </c>
      <c r="F155">
        <v>0.03</v>
      </c>
      <c r="G155">
        <v>0</v>
      </c>
      <c r="H155" s="5">
        <v>53.45</v>
      </c>
      <c r="I155" t="s">
        <v>7</v>
      </c>
      <c r="J155">
        <v>53.2</v>
      </c>
      <c r="K155">
        <v>53.7</v>
      </c>
      <c r="L155">
        <v>55.3</v>
      </c>
      <c r="M155">
        <v>188</v>
      </c>
      <c r="N155">
        <v>1166</v>
      </c>
      <c r="O155" s="4">
        <v>0.358343818969726</v>
      </c>
      <c r="P155" s="4">
        <v>1.1920816226881299</v>
      </c>
      <c r="Q155" s="4">
        <v>0.30456542160009598</v>
      </c>
      <c r="R155" s="4">
        <v>53.449999999999903</v>
      </c>
      <c r="S155" s="4">
        <v>1.1185012860694901</v>
      </c>
      <c r="T155" s="4">
        <v>0.93722305322138699</v>
      </c>
      <c r="U155" s="4">
        <v>0.86832352122154499</v>
      </c>
      <c r="V155" s="4">
        <v>4.0311720300616896E-3</v>
      </c>
      <c r="W155" s="4">
        <v>37.101050748948303</v>
      </c>
      <c r="X155" s="4">
        <v>-21.952593616668199</v>
      </c>
      <c r="Y155" s="4">
        <v>70.907355622708593</v>
      </c>
      <c r="Z155" t="b">
        <v>0</v>
      </c>
      <c r="AA155" t="b">
        <v>0</v>
      </c>
    </row>
    <row r="156" spans="1:27" hidden="1" x14ac:dyDescent="0.2">
      <c r="A156" t="s">
        <v>29</v>
      </c>
      <c r="B156" s="1">
        <v>46346</v>
      </c>
      <c r="C156">
        <v>292.05999755859301</v>
      </c>
      <c r="D156">
        <v>230</v>
      </c>
      <c r="E156" s="4">
        <v>0.52675111540592401</v>
      </c>
      <c r="F156">
        <v>0.03</v>
      </c>
      <c r="G156">
        <v>0</v>
      </c>
      <c r="H156" s="5">
        <v>70.275000000000006</v>
      </c>
      <c r="I156" t="s">
        <v>7</v>
      </c>
      <c r="J156">
        <v>69.849999999999994</v>
      </c>
      <c r="K156">
        <v>70.7</v>
      </c>
      <c r="L156">
        <v>72.16</v>
      </c>
      <c r="M156">
        <v>3</v>
      </c>
      <c r="N156">
        <v>564</v>
      </c>
      <c r="O156" s="4">
        <v>0.398657136535644</v>
      </c>
      <c r="P156" s="4">
        <v>1.26982607634171</v>
      </c>
      <c r="Q156" s="4">
        <v>0.33210631298993398</v>
      </c>
      <c r="R156" s="4">
        <v>70.274999999999906</v>
      </c>
      <c r="S156" s="4">
        <v>1.17713834328727</v>
      </c>
      <c r="T156" s="4">
        <v>0.93610348020559198</v>
      </c>
      <c r="U156" s="4">
        <v>0.88042985344213198</v>
      </c>
      <c r="V156" s="4">
        <v>2.8344384778094399E-3</v>
      </c>
      <c r="W156" s="4">
        <v>42.295463102585202</v>
      </c>
      <c r="X156" s="4">
        <v>-18.9391328435993</v>
      </c>
      <c r="Y156" s="4">
        <v>98.430473219541</v>
      </c>
      <c r="Z156" t="b">
        <v>0</v>
      </c>
      <c r="AA156" t="b">
        <v>1</v>
      </c>
    </row>
    <row r="157" spans="1:27" hidden="1" x14ac:dyDescent="0.2">
      <c r="A157" t="s">
        <v>29</v>
      </c>
      <c r="B157" s="1">
        <v>46311</v>
      </c>
      <c r="C157">
        <v>292.05999755859301</v>
      </c>
      <c r="D157">
        <v>240</v>
      </c>
      <c r="E157" s="5">
        <v>0.43092634749613401</v>
      </c>
      <c r="F157">
        <v>0.03</v>
      </c>
      <c r="G157">
        <v>0</v>
      </c>
      <c r="H157" s="5">
        <v>4.125</v>
      </c>
      <c r="I157" t="s">
        <v>8</v>
      </c>
      <c r="J157" s="2" t="s">
        <v>307</v>
      </c>
      <c r="K157" s="2" t="s">
        <v>332</v>
      </c>
      <c r="L157" s="2" t="s">
        <v>341</v>
      </c>
      <c r="M157">
        <v>4</v>
      </c>
      <c r="N157">
        <v>5007</v>
      </c>
      <c r="O157" s="4">
        <v>0.29459323577880803</v>
      </c>
      <c r="P157" s="4">
        <v>1.21691665649414</v>
      </c>
      <c r="Q157" s="4">
        <v>0.30786065648532102</v>
      </c>
      <c r="R157" s="4">
        <v>4.125</v>
      </c>
      <c r="S157" s="4">
        <v>1.1364420206774599</v>
      </c>
      <c r="T157" s="4">
        <v>0.93434695252329703</v>
      </c>
      <c r="U157" s="4">
        <v>-0.127885808935993</v>
      </c>
      <c r="V157" s="4">
        <v>3.5435332344420801E-3</v>
      </c>
      <c r="W157" s="4">
        <v>40.099402758034302</v>
      </c>
      <c r="X157" s="4">
        <v>-13.0795666125392</v>
      </c>
      <c r="Y157" s="4">
        <v>-17.872812056831499</v>
      </c>
      <c r="Z157" t="b">
        <v>1</v>
      </c>
      <c r="AA157" t="b">
        <v>0</v>
      </c>
    </row>
    <row r="158" spans="1:27" hidden="1" x14ac:dyDescent="0.2">
      <c r="A158" t="s">
        <v>29</v>
      </c>
      <c r="B158" s="1">
        <v>46374</v>
      </c>
      <c r="C158">
        <v>292.05999755859301</v>
      </c>
      <c r="D158">
        <v>230</v>
      </c>
      <c r="E158" s="5">
        <v>0.60341093023648795</v>
      </c>
      <c r="F158">
        <v>0.03</v>
      </c>
      <c r="G158">
        <v>0</v>
      </c>
      <c r="H158" s="5">
        <v>4.7750000000000004</v>
      </c>
      <c r="I158" t="s">
        <v>8</v>
      </c>
      <c r="J158" s="2" t="s">
        <v>336</v>
      </c>
      <c r="K158" s="3" t="s">
        <v>331</v>
      </c>
      <c r="L158" s="3" t="s">
        <v>331</v>
      </c>
      <c r="M158">
        <v>77</v>
      </c>
      <c r="N158">
        <v>8941</v>
      </c>
      <c r="O158" s="4">
        <v>0.30036100036621</v>
      </c>
      <c r="P158" s="4">
        <v>1.26982607634171</v>
      </c>
      <c r="Q158" s="4">
        <v>0.31595993559204599</v>
      </c>
      <c r="R158" s="4">
        <v>4.7750000000211301</v>
      </c>
      <c r="S158" s="4">
        <v>1.16976119806916</v>
      </c>
      <c r="T158" s="4">
        <v>0.92432500671261697</v>
      </c>
      <c r="U158" s="4">
        <v>-0.12104854131627001</v>
      </c>
      <c r="V158" s="4">
        <v>2.8078109034199101E-3</v>
      </c>
      <c r="W158" s="4">
        <v>45.6622387047857</v>
      </c>
      <c r="X158" s="4">
        <v>-10.7510496674786</v>
      </c>
      <c r="Y158" s="4">
        <v>-24.213937306812799</v>
      </c>
      <c r="Z158" t="b">
        <v>1</v>
      </c>
      <c r="AA158" t="b">
        <v>0</v>
      </c>
    </row>
    <row r="159" spans="1:27" hidden="1" x14ac:dyDescent="0.2">
      <c r="A159" t="s">
        <v>29</v>
      </c>
      <c r="B159" s="1">
        <v>46555</v>
      </c>
      <c r="C159">
        <v>292.05999755859301</v>
      </c>
      <c r="D159">
        <v>200</v>
      </c>
      <c r="E159" s="4">
        <v>1.0989618995621599</v>
      </c>
      <c r="F159">
        <v>0.03</v>
      </c>
      <c r="G159">
        <v>0</v>
      </c>
      <c r="H159" s="5">
        <v>104.52500000000001</v>
      </c>
      <c r="I159" t="s">
        <v>7</v>
      </c>
      <c r="J159">
        <v>104.15</v>
      </c>
      <c r="K159">
        <v>104.9</v>
      </c>
      <c r="L159">
        <v>104.3</v>
      </c>
      <c r="M159">
        <v>1</v>
      </c>
      <c r="N159">
        <v>7612</v>
      </c>
      <c r="O159" s="4">
        <v>0.44074045593261701</v>
      </c>
      <c r="P159" s="4">
        <v>1.4602999877929601</v>
      </c>
      <c r="Q159" s="4">
        <v>0.35589471039443998</v>
      </c>
      <c r="R159" s="4">
        <v>104.52500000000001</v>
      </c>
      <c r="S159" s="4">
        <v>1.2897944553055301</v>
      </c>
      <c r="T159" s="4">
        <v>0.916705106101805</v>
      </c>
      <c r="U159" s="4">
        <v>0.90143898319853999</v>
      </c>
      <c r="V159" s="4">
        <v>1.5936228892492201E-3</v>
      </c>
      <c r="W159" s="4">
        <v>53.165987216653498</v>
      </c>
      <c r="X159" s="4">
        <v>-13.371281302522499</v>
      </c>
      <c r="Y159" s="4">
        <v>174.45939627158501</v>
      </c>
      <c r="Z159" t="b">
        <v>0</v>
      </c>
      <c r="AA159" t="b">
        <v>1</v>
      </c>
    </row>
    <row r="160" spans="1:27" hidden="1" x14ac:dyDescent="0.2">
      <c r="A160" t="s">
        <v>29</v>
      </c>
      <c r="B160" s="1">
        <v>46164</v>
      </c>
      <c r="C160">
        <v>292.05999755859301</v>
      </c>
      <c r="D160">
        <v>280</v>
      </c>
      <c r="E160" s="4">
        <v>2.84623583552614E-2</v>
      </c>
      <c r="F160">
        <v>0.03</v>
      </c>
      <c r="G160">
        <v>0</v>
      </c>
      <c r="H160" s="5">
        <v>13.524999999999901</v>
      </c>
      <c r="I160" t="s">
        <v>7</v>
      </c>
      <c r="J160">
        <v>13.35</v>
      </c>
      <c r="K160" s="2" t="s">
        <v>155</v>
      </c>
      <c r="L160" s="3" t="s">
        <v>156</v>
      </c>
      <c r="M160">
        <v>14</v>
      </c>
      <c r="N160">
        <v>3410</v>
      </c>
      <c r="O160" s="4">
        <v>0.28076891113281199</v>
      </c>
      <c r="P160" s="4">
        <v>1.04307141985212</v>
      </c>
      <c r="Q160" s="4">
        <v>0.27176817489469302</v>
      </c>
      <c r="R160" s="4">
        <v>13.525</v>
      </c>
      <c r="S160" s="4">
        <v>0.96128993251910499</v>
      </c>
      <c r="T160" s="4">
        <v>0.91544049216409695</v>
      </c>
      <c r="U160" s="4">
        <v>0.83179679576057497</v>
      </c>
      <c r="V160" s="4">
        <v>1.8769075827303399E-2</v>
      </c>
      <c r="W160" s="4">
        <v>12.383873968028601</v>
      </c>
      <c r="X160" s="4">
        <v>-66.004984956701193</v>
      </c>
      <c r="Y160" s="4">
        <v>6.5295373954249802</v>
      </c>
      <c r="Z160" t="b">
        <v>0</v>
      </c>
      <c r="AA160" t="b">
        <v>0</v>
      </c>
    </row>
    <row r="161" spans="1:27" hidden="1" x14ac:dyDescent="0.2">
      <c r="A161" t="s">
        <v>29</v>
      </c>
      <c r="B161" s="1">
        <v>46346</v>
      </c>
      <c r="C161">
        <v>292.05999755859301</v>
      </c>
      <c r="D161">
        <v>235</v>
      </c>
      <c r="E161" s="27">
        <v>0.52675111540592401</v>
      </c>
      <c r="F161">
        <v>0.03</v>
      </c>
      <c r="G161">
        <v>0</v>
      </c>
      <c r="H161" s="5">
        <v>4.7750000000000004</v>
      </c>
      <c r="I161" t="s">
        <v>8</v>
      </c>
      <c r="J161" s="2" t="s">
        <v>336</v>
      </c>
      <c r="K161" s="3" t="s">
        <v>331</v>
      </c>
      <c r="L161" s="2" t="s">
        <v>336</v>
      </c>
      <c r="M161">
        <v>107</v>
      </c>
      <c r="N161">
        <v>938</v>
      </c>
      <c r="O161" s="4">
        <v>0.3007882421875</v>
      </c>
      <c r="P161" s="4">
        <v>1.2428085002493301</v>
      </c>
      <c r="Q161" s="4">
        <v>0.31565394204346198</v>
      </c>
      <c r="R161" s="4">
        <v>4.7749999999980703</v>
      </c>
      <c r="S161" s="4">
        <v>1.13236571182573</v>
      </c>
      <c r="T161" s="4">
        <v>0.90327158827034704</v>
      </c>
      <c r="U161" s="4">
        <v>-0.128740357012955</v>
      </c>
      <c r="V161" s="4">
        <v>3.1404113070433001E-3</v>
      </c>
      <c r="W161" s="4">
        <v>44.539708271615197</v>
      </c>
      <c r="X161" s="4">
        <v>-12.0738924958223</v>
      </c>
      <c r="Y161" s="4">
        <v>-22.321030241164301</v>
      </c>
      <c r="Z161" t="b">
        <v>1</v>
      </c>
      <c r="AA161" t="b">
        <v>0</v>
      </c>
    </row>
    <row r="162" spans="1:27" hidden="1" x14ac:dyDescent="0.2">
      <c r="A162" t="s">
        <v>29</v>
      </c>
      <c r="B162" s="1">
        <v>46555</v>
      </c>
      <c r="C162">
        <v>292.05999755859301</v>
      </c>
      <c r="D162">
        <v>210</v>
      </c>
      <c r="E162" s="5">
        <v>1.0989618995621599</v>
      </c>
      <c r="F162">
        <v>0.03</v>
      </c>
      <c r="G162">
        <v>0</v>
      </c>
      <c r="H162" s="5">
        <v>5.9249999999999998</v>
      </c>
      <c r="I162" t="s">
        <v>8</v>
      </c>
      <c r="J162" s="3" t="s">
        <v>311</v>
      </c>
      <c r="K162">
        <v>6</v>
      </c>
      <c r="L162" s="3" t="s">
        <v>281</v>
      </c>
      <c r="M162">
        <v>131</v>
      </c>
      <c r="N162">
        <v>2346</v>
      </c>
      <c r="O162" s="4">
        <v>0.30167324310302701</v>
      </c>
      <c r="P162" s="4">
        <v>1.3907618931361601</v>
      </c>
      <c r="Q162" s="4">
        <v>0.322896272694497</v>
      </c>
      <c r="R162" s="4">
        <v>5.9250000000063601</v>
      </c>
      <c r="S162" s="4">
        <v>1.2411070752367801</v>
      </c>
      <c r="T162" s="4">
        <v>0.90261044485308195</v>
      </c>
      <c r="U162" s="4">
        <v>-0.107283098098418</v>
      </c>
      <c r="V162" s="4">
        <v>1.8681063087549201E-3</v>
      </c>
      <c r="W162" s="4">
        <v>56.544635562702098</v>
      </c>
      <c r="X162" s="4">
        <v>-7.1892110359360197</v>
      </c>
      <c r="Y162" s="4">
        <v>-40.945233854235902</v>
      </c>
      <c r="Z162" t="b">
        <v>1</v>
      </c>
      <c r="AA162" t="b">
        <v>0</v>
      </c>
    </row>
    <row r="163" spans="1:27" hidden="1" x14ac:dyDescent="0.2">
      <c r="A163" t="s">
        <v>29</v>
      </c>
      <c r="B163" s="1">
        <v>46191</v>
      </c>
      <c r="C163">
        <v>292.05999755859301</v>
      </c>
      <c r="D163">
        <v>270</v>
      </c>
      <c r="E163" s="4">
        <v>0.102384294092041</v>
      </c>
      <c r="F163">
        <v>0.03</v>
      </c>
      <c r="G163">
        <v>0</v>
      </c>
      <c r="H163" s="5">
        <v>25.15</v>
      </c>
      <c r="I163" t="s">
        <v>7</v>
      </c>
      <c r="J163">
        <v>25</v>
      </c>
      <c r="K163" s="2" t="s">
        <v>62</v>
      </c>
      <c r="L163" s="2" t="s">
        <v>63</v>
      </c>
      <c r="M163">
        <v>43</v>
      </c>
      <c r="N163">
        <v>26880</v>
      </c>
      <c r="O163" s="4">
        <v>0.29846892944335901</v>
      </c>
      <c r="P163" s="4">
        <v>1.08170369466145</v>
      </c>
      <c r="Q163" s="4">
        <v>0.27100783700366099</v>
      </c>
      <c r="R163" s="4">
        <v>25.15</v>
      </c>
      <c r="S163" s="4">
        <v>0.98446403030796703</v>
      </c>
      <c r="T163" s="4">
        <v>0.89774817338455604</v>
      </c>
      <c r="U163" s="4">
        <v>0.83755629560858802</v>
      </c>
      <c r="V163" s="4">
        <v>9.7025748409117103E-3</v>
      </c>
      <c r="W163" s="4">
        <v>22.963936968132298</v>
      </c>
      <c r="X163" s="4">
        <v>-36.9763911533691</v>
      </c>
      <c r="Y163" s="4">
        <v>22.4699420965967</v>
      </c>
      <c r="Z163" t="b">
        <v>0</v>
      </c>
      <c r="AA163" t="b">
        <v>0</v>
      </c>
    </row>
    <row r="164" spans="1:27" hidden="1" x14ac:dyDescent="0.2">
      <c r="A164" t="s">
        <v>29</v>
      </c>
      <c r="B164" s="1">
        <v>46402</v>
      </c>
      <c r="C164">
        <v>292.05999755859301</v>
      </c>
      <c r="D164">
        <v>230</v>
      </c>
      <c r="E164" s="5">
        <v>0.68007074488696795</v>
      </c>
      <c r="F164">
        <v>0.03</v>
      </c>
      <c r="G164">
        <v>0</v>
      </c>
      <c r="H164" s="5">
        <v>5.2750000000000004</v>
      </c>
      <c r="I164" t="s">
        <v>8</v>
      </c>
      <c r="J164" s="2" t="s">
        <v>322</v>
      </c>
      <c r="K164" s="3" t="s">
        <v>319</v>
      </c>
      <c r="L164" s="3" t="s">
        <v>323</v>
      </c>
      <c r="M164">
        <v>1</v>
      </c>
      <c r="N164">
        <v>16389</v>
      </c>
      <c r="O164" s="4">
        <v>0.29276219940185499</v>
      </c>
      <c r="P164" s="4">
        <v>1.26982607634171</v>
      </c>
      <c r="Q164" s="4">
        <v>0.30969489492053098</v>
      </c>
      <c r="R164" s="4">
        <v>5.2749999999999897</v>
      </c>
      <c r="S164" s="4">
        <v>1.1429199711043301</v>
      </c>
      <c r="T164" s="4">
        <v>0.88752573427263204</v>
      </c>
      <c r="U164" s="4">
        <v>-0.126535909940693</v>
      </c>
      <c r="V164" s="4">
        <v>2.7833948848058499E-3</v>
      </c>
      <c r="W164" s="4">
        <v>50.004273114245301</v>
      </c>
      <c r="X164" s="4">
        <v>-10.118697936374099</v>
      </c>
      <c r="Y164" s="4">
        <v>-28.720120365688</v>
      </c>
      <c r="Z164" t="b">
        <v>1</v>
      </c>
      <c r="AA164" t="b">
        <v>0</v>
      </c>
    </row>
    <row r="165" spans="1:27" hidden="1" x14ac:dyDescent="0.2">
      <c r="A165" t="s">
        <v>29</v>
      </c>
      <c r="B165" s="1">
        <v>46191</v>
      </c>
      <c r="C165">
        <v>292.05999755859301</v>
      </c>
      <c r="D165">
        <v>270</v>
      </c>
      <c r="E165" s="5">
        <v>0.102384294092041</v>
      </c>
      <c r="F165">
        <v>0.03</v>
      </c>
      <c r="G165">
        <v>0</v>
      </c>
      <c r="H165" s="5">
        <v>2.335</v>
      </c>
      <c r="I165" t="s">
        <v>8</v>
      </c>
      <c r="J165" s="3" t="s">
        <v>409</v>
      </c>
      <c r="K165" s="3" t="s">
        <v>413</v>
      </c>
      <c r="L165" s="3" t="s">
        <v>414</v>
      </c>
      <c r="M165">
        <v>203</v>
      </c>
      <c r="N165">
        <v>9598</v>
      </c>
      <c r="O165" s="4">
        <v>0.26270268554687498</v>
      </c>
      <c r="P165" s="4">
        <v>1.08170369466145</v>
      </c>
      <c r="Q165" s="4">
        <v>0.274172196664907</v>
      </c>
      <c r="R165" s="4">
        <v>2.3350000000075002</v>
      </c>
      <c r="S165" s="4">
        <v>0.974108508647894</v>
      </c>
      <c r="T165" s="4">
        <v>0.886380134290771</v>
      </c>
      <c r="U165" s="4">
        <v>-0.16500133262035699</v>
      </c>
      <c r="V165" s="4">
        <v>9.6883457422627193E-3</v>
      </c>
      <c r="W165" s="4">
        <v>23.197999526870198</v>
      </c>
      <c r="X165" s="4">
        <v>-29.544896414511399</v>
      </c>
      <c r="Y165" s="4">
        <v>-5.1729960278173204</v>
      </c>
      <c r="Z165" t="b">
        <v>1</v>
      </c>
      <c r="AA165" t="b">
        <v>0</v>
      </c>
    </row>
    <row r="166" spans="1:27" hidden="1" x14ac:dyDescent="0.2">
      <c r="A166" t="s">
        <v>29</v>
      </c>
      <c r="B166" s="1">
        <v>46346</v>
      </c>
      <c r="C166">
        <v>292.05999755859301</v>
      </c>
      <c r="D166">
        <v>235</v>
      </c>
      <c r="E166" s="4">
        <v>0.52675111540592401</v>
      </c>
      <c r="F166">
        <v>0.03</v>
      </c>
      <c r="G166">
        <v>0</v>
      </c>
      <c r="H166" s="5">
        <v>65.75</v>
      </c>
      <c r="I166" t="s">
        <v>7</v>
      </c>
      <c r="J166">
        <v>65.2</v>
      </c>
      <c r="K166">
        <v>66.3</v>
      </c>
      <c r="L166">
        <v>64.709999999999994</v>
      </c>
      <c r="M166">
        <v>1</v>
      </c>
      <c r="N166">
        <v>112</v>
      </c>
      <c r="O166" s="4">
        <v>0.38614505462646398</v>
      </c>
      <c r="P166" s="4">
        <v>1.2428085002493301</v>
      </c>
      <c r="Q166" s="4">
        <v>0.32078898193402999</v>
      </c>
      <c r="R166" s="4">
        <v>65.749999999999901</v>
      </c>
      <c r="S166" s="4">
        <v>1.11793639213422</v>
      </c>
      <c r="T166" s="4">
        <v>0.88511537875913704</v>
      </c>
      <c r="U166" s="4">
        <v>0.86820291959486895</v>
      </c>
      <c r="V166" s="4">
        <v>3.1407194838443198E-3</v>
      </c>
      <c r="W166" s="4">
        <v>45.268719546361901</v>
      </c>
      <c r="X166" s="4">
        <v>-19.418740217263501</v>
      </c>
      <c r="Y166" s="4">
        <v>98.932994695138603</v>
      </c>
      <c r="Z166" t="b">
        <v>0</v>
      </c>
      <c r="AA166" t="b">
        <v>1</v>
      </c>
    </row>
    <row r="167" spans="1:27" hidden="1" x14ac:dyDescent="0.2">
      <c r="A167" t="s">
        <v>29</v>
      </c>
      <c r="B167" s="1">
        <v>46164</v>
      </c>
      <c r="C167">
        <v>292.05999755859301</v>
      </c>
      <c r="D167">
        <v>282.5</v>
      </c>
      <c r="E167" s="4">
        <v>2.84623583552614E-2</v>
      </c>
      <c r="F167">
        <v>0.03</v>
      </c>
      <c r="G167">
        <v>0</v>
      </c>
      <c r="H167" s="5">
        <v>10.925000000000001</v>
      </c>
      <c r="I167" t="s">
        <v>7</v>
      </c>
      <c r="J167" s="2" t="s">
        <v>204</v>
      </c>
      <c r="K167" s="3" t="s">
        <v>189</v>
      </c>
      <c r="L167" s="3" t="s">
        <v>205</v>
      </c>
      <c r="M167">
        <v>5</v>
      </c>
      <c r="N167">
        <v>297</v>
      </c>
      <c r="O167" s="4">
        <v>0.24732197998046801</v>
      </c>
      <c r="P167" s="4">
        <v>1.03384069932245</v>
      </c>
      <c r="Q167" s="4">
        <v>0.22715601359599499</v>
      </c>
      <c r="R167" s="4">
        <v>10.9249999999995</v>
      </c>
      <c r="S167" s="4">
        <v>0.90986834786260096</v>
      </c>
      <c r="T167" s="4">
        <v>0.87154533192930905</v>
      </c>
      <c r="U167" s="4">
        <v>0.81855402793437504</v>
      </c>
      <c r="V167" s="4">
        <v>2.3561921504739E-2</v>
      </c>
      <c r="W167" s="4">
        <v>12.9942129642724</v>
      </c>
      <c r="X167" s="4">
        <v>-58.697191293452597</v>
      </c>
      <c r="Y167" s="4">
        <v>6.4934561550271104</v>
      </c>
      <c r="Z167" t="b">
        <v>0</v>
      </c>
      <c r="AA167" t="b">
        <v>0</v>
      </c>
    </row>
    <row r="168" spans="1:27" hidden="1" x14ac:dyDescent="0.2">
      <c r="A168" t="s">
        <v>29</v>
      </c>
      <c r="B168" s="1">
        <v>46178</v>
      </c>
      <c r="C168">
        <v>292.05999755859301</v>
      </c>
      <c r="D168">
        <v>275</v>
      </c>
      <c r="E168" s="5">
        <v>6.6792252470498303E-2</v>
      </c>
      <c r="F168">
        <v>0.03</v>
      </c>
      <c r="G168">
        <v>0</v>
      </c>
      <c r="H168" s="5">
        <v>1.9350000000000001</v>
      </c>
      <c r="I168" t="s">
        <v>8</v>
      </c>
      <c r="J168" s="3" t="s">
        <v>440</v>
      </c>
      <c r="K168" s="3" t="s">
        <v>434</v>
      </c>
      <c r="L168" s="3" t="s">
        <v>434</v>
      </c>
      <c r="M168">
        <v>212</v>
      </c>
      <c r="N168">
        <v>6371</v>
      </c>
      <c r="O168" s="4">
        <v>0.25427991821288998</v>
      </c>
      <c r="P168" s="4">
        <v>1.0620363547585201</v>
      </c>
      <c r="Q168" s="4">
        <v>0.26587966167312999</v>
      </c>
      <c r="R168" s="4">
        <v>1.9349999999990699</v>
      </c>
      <c r="S168" s="4">
        <v>0.93943483373430303</v>
      </c>
      <c r="T168" s="4">
        <v>0.87072036987323598</v>
      </c>
      <c r="U168" s="4">
        <v>-0.173753767763966</v>
      </c>
      <c r="V168" s="4">
        <v>1.2786426204446101E-2</v>
      </c>
      <c r="W168" s="4">
        <v>19.368881320658499</v>
      </c>
      <c r="X168" s="4">
        <v>-36.970369816840297</v>
      </c>
      <c r="Y168" s="4">
        <v>-3.5187177175921298</v>
      </c>
      <c r="Z168" t="b">
        <v>1</v>
      </c>
      <c r="AA168" t="b">
        <v>0</v>
      </c>
    </row>
    <row r="169" spans="1:27" hidden="1" x14ac:dyDescent="0.2">
      <c r="A169" t="s">
        <v>29</v>
      </c>
      <c r="B169" s="1">
        <v>46465</v>
      </c>
      <c r="C169">
        <v>292.05999755859301</v>
      </c>
      <c r="D169">
        <v>220</v>
      </c>
      <c r="E169" s="4">
        <v>0.852555335781364</v>
      </c>
      <c r="F169">
        <v>0.03</v>
      </c>
      <c r="G169">
        <v>0</v>
      </c>
      <c r="H169" s="5">
        <v>83.625</v>
      </c>
      <c r="I169" t="s">
        <v>7</v>
      </c>
      <c r="J169">
        <v>82.45</v>
      </c>
      <c r="K169">
        <v>84.8</v>
      </c>
      <c r="L169">
        <v>85.77</v>
      </c>
      <c r="M169">
        <v>9</v>
      </c>
      <c r="N169">
        <v>127</v>
      </c>
      <c r="O169" s="4">
        <v>0.41242042663574202</v>
      </c>
      <c r="P169" s="4">
        <v>1.32754544344815</v>
      </c>
      <c r="Q169" s="4">
        <v>0.32755303648890999</v>
      </c>
      <c r="R169" s="4">
        <v>83.625000000002501</v>
      </c>
      <c r="S169" s="4">
        <v>1.17259987914143</v>
      </c>
      <c r="T169" s="4">
        <v>0.87015731026879095</v>
      </c>
      <c r="U169" s="4">
        <v>0.879521851044749</v>
      </c>
      <c r="V169" s="4">
        <v>2.2710133231380498E-3</v>
      </c>
      <c r="W169" s="4">
        <v>54.096359947316799</v>
      </c>
      <c r="X169" s="4">
        <v>-15.589395733618</v>
      </c>
      <c r="Y169" s="4">
        <v>147.703634414432</v>
      </c>
      <c r="Z169" t="b">
        <v>0</v>
      </c>
      <c r="AA169" t="b">
        <v>1</v>
      </c>
    </row>
    <row r="170" spans="1:27" hidden="1" x14ac:dyDescent="0.2">
      <c r="A170" t="s">
        <v>29</v>
      </c>
      <c r="B170" s="1">
        <v>46164</v>
      </c>
      <c r="C170">
        <v>292.05999755859301</v>
      </c>
      <c r="D170">
        <v>280</v>
      </c>
      <c r="E170" s="5">
        <v>2.84623583552614E-2</v>
      </c>
      <c r="F170">
        <v>0.03</v>
      </c>
      <c r="G170">
        <v>0</v>
      </c>
      <c r="H170" s="5">
        <v>1.41</v>
      </c>
      <c r="I170" t="s">
        <v>8</v>
      </c>
      <c r="J170" s="3" t="s">
        <v>473</v>
      </c>
      <c r="K170" s="3" t="s">
        <v>460</v>
      </c>
      <c r="L170" s="3" t="s">
        <v>474</v>
      </c>
      <c r="M170">
        <v>100</v>
      </c>
      <c r="N170">
        <v>1167</v>
      </c>
      <c r="O170" s="4">
        <v>0.26551027465820298</v>
      </c>
      <c r="P170" s="4">
        <v>1.04307141985212</v>
      </c>
      <c r="Q170" s="4">
        <v>0.28629538974913699</v>
      </c>
      <c r="R170" s="4">
        <v>1.4099999999997701</v>
      </c>
      <c r="S170" s="4">
        <v>0.91490078642883998</v>
      </c>
      <c r="T170" s="4">
        <v>0.86660049004092399</v>
      </c>
      <c r="U170" s="4">
        <v>-0.180121858588212</v>
      </c>
      <c r="V170" s="4">
        <v>1.86091491760716E-2</v>
      </c>
      <c r="W170" s="4">
        <v>12.934686547803</v>
      </c>
      <c r="X170" s="4">
        <v>-63.432816268763197</v>
      </c>
      <c r="Y170" s="4">
        <v>-1.53743383726978</v>
      </c>
      <c r="Z170" t="b">
        <v>1</v>
      </c>
      <c r="AA170" t="b">
        <v>0</v>
      </c>
    </row>
    <row r="171" spans="1:27" hidden="1" x14ac:dyDescent="0.2">
      <c r="A171" t="s">
        <v>29</v>
      </c>
      <c r="B171" s="1">
        <v>46773</v>
      </c>
      <c r="C171">
        <v>292.05999755859301</v>
      </c>
      <c r="D171">
        <v>195</v>
      </c>
      <c r="E171" s="5">
        <v>1.6958133396347299</v>
      </c>
      <c r="F171">
        <v>0.03</v>
      </c>
      <c r="G171">
        <v>0</v>
      </c>
      <c r="H171" s="5">
        <v>7.125</v>
      </c>
      <c r="I171" t="s">
        <v>8</v>
      </c>
      <c r="J171" s="2" t="s">
        <v>270</v>
      </c>
      <c r="K171" s="3" t="s">
        <v>275</v>
      </c>
      <c r="L171" s="3" t="s">
        <v>283</v>
      </c>
      <c r="M171">
        <v>2</v>
      </c>
      <c r="N171">
        <v>767</v>
      </c>
      <c r="O171" s="4">
        <v>0.30734945587158202</v>
      </c>
      <c r="P171" s="4">
        <v>1.4977435772235499</v>
      </c>
      <c r="Q171" s="4">
        <v>0.326890544083691</v>
      </c>
      <c r="R171" s="4">
        <v>7.1249999999999902</v>
      </c>
      <c r="S171" s="4">
        <v>1.28131225799585</v>
      </c>
      <c r="T171" s="4">
        <v>0.85562428362787502</v>
      </c>
      <c r="U171" s="4">
        <v>-0.10004200451597001</v>
      </c>
      <c r="V171" s="4">
        <v>1.4120260641114E-3</v>
      </c>
      <c r="W171" s="4">
        <v>66.76783174629</v>
      </c>
      <c r="X171" s="4">
        <v>-5.3448951436949503</v>
      </c>
      <c r="Y171" s="4">
        <v>-61.631397992992</v>
      </c>
      <c r="Z171" t="b">
        <v>1</v>
      </c>
      <c r="AA171" t="b">
        <v>0</v>
      </c>
    </row>
    <row r="172" spans="1:27" hidden="1" x14ac:dyDescent="0.2">
      <c r="A172" t="s">
        <v>29</v>
      </c>
      <c r="B172" s="1">
        <v>46311</v>
      </c>
      <c r="C172">
        <v>292.05999755859301</v>
      </c>
      <c r="D172">
        <v>245</v>
      </c>
      <c r="E172" s="4">
        <v>0.43092634749613401</v>
      </c>
      <c r="F172">
        <v>0.03</v>
      </c>
      <c r="G172">
        <v>0</v>
      </c>
      <c r="H172" s="5">
        <v>54.975000000000001</v>
      </c>
      <c r="I172" t="s">
        <v>7</v>
      </c>
      <c r="J172">
        <v>54.5</v>
      </c>
      <c r="K172">
        <v>55.45</v>
      </c>
      <c r="L172">
        <v>56.7</v>
      </c>
      <c r="M172">
        <v>12</v>
      </c>
      <c r="N172">
        <v>188</v>
      </c>
      <c r="O172" s="4">
        <v>0.35907623352050699</v>
      </c>
      <c r="P172" s="4">
        <v>1.1920816226881299</v>
      </c>
      <c r="Q172" s="4">
        <v>0.30136712005306299</v>
      </c>
      <c r="R172" s="4">
        <v>54.974999999999902</v>
      </c>
      <c r="S172" s="4">
        <v>1.0523942090612199</v>
      </c>
      <c r="T172" s="4">
        <v>0.85456182163677896</v>
      </c>
      <c r="U172" s="4">
        <v>0.85369063776993603</v>
      </c>
      <c r="V172" s="4">
        <v>3.96864942992259E-3</v>
      </c>
      <c r="W172" s="4">
        <v>43.962846871421299</v>
      </c>
      <c r="X172" s="4">
        <v>-21.203262760920801</v>
      </c>
      <c r="Y172" s="4">
        <v>83.752210035912796</v>
      </c>
      <c r="Z172" t="b">
        <v>0</v>
      </c>
      <c r="AA172" t="b">
        <v>0</v>
      </c>
    </row>
    <row r="173" spans="1:27" hidden="1" x14ac:dyDescent="0.2">
      <c r="A173" t="s">
        <v>29</v>
      </c>
      <c r="B173" s="1">
        <v>46374</v>
      </c>
      <c r="C173">
        <v>292.05999755859301</v>
      </c>
      <c r="D173">
        <v>235</v>
      </c>
      <c r="E173" s="4">
        <v>0.60341093023648795</v>
      </c>
      <c r="F173">
        <v>0.03</v>
      </c>
      <c r="G173">
        <v>0</v>
      </c>
      <c r="H173" s="5">
        <v>66.824999999999903</v>
      </c>
      <c r="I173" t="s">
        <v>7</v>
      </c>
      <c r="J173">
        <v>66.349999999999994</v>
      </c>
      <c r="K173">
        <v>67.3</v>
      </c>
      <c r="L173">
        <v>67.3</v>
      </c>
      <c r="M173">
        <v>5</v>
      </c>
      <c r="N173">
        <v>358</v>
      </c>
      <c r="O173" s="4">
        <v>0.37744763183593699</v>
      </c>
      <c r="P173" s="4">
        <v>1.2428085002493301</v>
      </c>
      <c r="Q173" s="4">
        <v>0.31285396624064299</v>
      </c>
      <c r="R173" s="4">
        <v>66.825000000003598</v>
      </c>
      <c r="S173" s="4">
        <v>1.0904553927187499</v>
      </c>
      <c r="T173" s="4">
        <v>0.84743190374059296</v>
      </c>
      <c r="U173" s="4">
        <v>0.86224370367055603</v>
      </c>
      <c r="V173" s="4">
        <v>3.1015692392488102E-3</v>
      </c>
      <c r="W173" s="4">
        <v>49.943672394897902</v>
      </c>
      <c r="X173" s="4">
        <v>-18.4973496299286</v>
      </c>
      <c r="Y173" s="4">
        <v>111.632164947373</v>
      </c>
      <c r="Z173" t="b">
        <v>0</v>
      </c>
      <c r="AA173" t="b">
        <v>1</v>
      </c>
    </row>
    <row r="174" spans="1:27" hidden="1" x14ac:dyDescent="0.2">
      <c r="A174" t="s">
        <v>29</v>
      </c>
      <c r="B174" s="1">
        <v>46555</v>
      </c>
      <c r="C174">
        <v>292.05999755859301</v>
      </c>
      <c r="D174">
        <v>210</v>
      </c>
      <c r="E174" s="4">
        <v>1.0989618995621599</v>
      </c>
      <c r="F174">
        <v>0.03</v>
      </c>
      <c r="G174">
        <v>0</v>
      </c>
      <c r="H174" s="5">
        <v>95.674999999999997</v>
      </c>
      <c r="I174" t="s">
        <v>7</v>
      </c>
      <c r="J174">
        <v>95.25</v>
      </c>
      <c r="K174">
        <v>96.1</v>
      </c>
      <c r="L174">
        <v>96.77</v>
      </c>
      <c r="M174">
        <v>19</v>
      </c>
      <c r="N174">
        <v>3628</v>
      </c>
      <c r="O174" s="4">
        <v>0.417867759857177</v>
      </c>
      <c r="P174" s="4">
        <v>1.3907618931361601</v>
      </c>
      <c r="Q174" s="4">
        <v>0.33806224284113001</v>
      </c>
      <c r="R174" s="4">
        <v>95.674999999999798</v>
      </c>
      <c r="S174" s="4">
        <v>1.2009712606910099</v>
      </c>
      <c r="T174" s="4">
        <v>0.84657593396035902</v>
      </c>
      <c r="U174" s="4">
        <v>0.88511882516236295</v>
      </c>
      <c r="V174" s="4">
        <v>1.87392236547868E-3</v>
      </c>
      <c r="W174" s="4">
        <v>59.384766533700997</v>
      </c>
      <c r="X174" s="4">
        <v>-14.0189437393294</v>
      </c>
      <c r="Y174" s="4">
        <v>178.94704530462101</v>
      </c>
      <c r="Z174" t="b">
        <v>0</v>
      </c>
      <c r="AA174" t="b">
        <v>1</v>
      </c>
    </row>
    <row r="175" spans="1:27" hidden="1" x14ac:dyDescent="0.2">
      <c r="A175" t="s">
        <v>29</v>
      </c>
      <c r="B175" s="1">
        <v>46283</v>
      </c>
      <c r="C175">
        <v>292.05999755859301</v>
      </c>
      <c r="D175">
        <v>250</v>
      </c>
      <c r="E175" s="4">
        <v>0.354266533880364</v>
      </c>
      <c r="F175">
        <v>0.03</v>
      </c>
      <c r="G175">
        <v>0</v>
      </c>
      <c r="H175" s="5">
        <v>49.2</v>
      </c>
      <c r="I175" t="s">
        <v>7</v>
      </c>
      <c r="J175">
        <v>48.95</v>
      </c>
      <c r="K175">
        <v>49.45</v>
      </c>
      <c r="L175">
        <v>48.6</v>
      </c>
      <c r="M175">
        <v>11</v>
      </c>
      <c r="N175">
        <v>4403</v>
      </c>
      <c r="O175" s="4">
        <v>0.34775432525634697</v>
      </c>
      <c r="P175" s="4">
        <v>1.1682399902343701</v>
      </c>
      <c r="Q175" s="4">
        <v>0.29880076251475202</v>
      </c>
      <c r="R175" s="4">
        <v>49.199999999999903</v>
      </c>
      <c r="S175" s="4">
        <v>1.02301996286341</v>
      </c>
      <c r="T175" s="4">
        <v>0.84517287202241298</v>
      </c>
      <c r="U175" s="4">
        <v>0.84685079639232796</v>
      </c>
      <c r="V175" s="4">
        <v>4.55125814175653E-3</v>
      </c>
      <c r="W175" s="4">
        <v>41.094855056011099</v>
      </c>
      <c r="X175" s="4">
        <v>-23.2743549565505</v>
      </c>
      <c r="Y175" s="4">
        <v>70.191268189125793</v>
      </c>
      <c r="Z175" t="b">
        <v>0</v>
      </c>
      <c r="AA175" t="b">
        <v>0</v>
      </c>
    </row>
    <row r="176" spans="1:27" hidden="1" x14ac:dyDescent="0.2">
      <c r="A176" t="s">
        <v>29</v>
      </c>
      <c r="B176" s="1">
        <v>46255</v>
      </c>
      <c r="C176">
        <v>292.05999755859301</v>
      </c>
      <c r="D176">
        <v>255</v>
      </c>
      <c r="E176" s="4">
        <v>0.27760672274276199</v>
      </c>
      <c r="F176">
        <v>0.03</v>
      </c>
      <c r="G176">
        <v>0</v>
      </c>
      <c r="H176" s="5">
        <v>43.25</v>
      </c>
      <c r="I176" t="s">
        <v>7</v>
      </c>
      <c r="J176">
        <v>43.05</v>
      </c>
      <c r="K176">
        <v>43.45</v>
      </c>
      <c r="L176">
        <v>42.35</v>
      </c>
      <c r="M176">
        <v>2</v>
      </c>
      <c r="N176">
        <v>1207</v>
      </c>
      <c r="O176" s="4">
        <v>0.339117937011718</v>
      </c>
      <c r="P176" s="4">
        <v>1.1453333237591901</v>
      </c>
      <c r="Q176" s="4">
        <v>0.29616620898734702</v>
      </c>
      <c r="R176" s="4">
        <v>43.249999999999901</v>
      </c>
      <c r="S176" s="4">
        <v>1.0009852030114299</v>
      </c>
      <c r="T176" s="4">
        <v>0.84493997366321505</v>
      </c>
      <c r="U176" s="4">
        <v>0.84158301892362197</v>
      </c>
      <c r="V176" s="4">
        <v>5.3041057328583304E-3</v>
      </c>
      <c r="W176" s="4">
        <v>37.1981903685692</v>
      </c>
      <c r="X176" s="4">
        <v>-25.918825675524399</v>
      </c>
      <c r="Y176" s="4">
        <v>56.227224726629203</v>
      </c>
      <c r="Z176" t="b">
        <v>0</v>
      </c>
      <c r="AA176" t="b">
        <v>0</v>
      </c>
    </row>
    <row r="177" spans="1:27" hidden="1" x14ac:dyDescent="0.2">
      <c r="A177" t="s">
        <v>29</v>
      </c>
      <c r="B177" s="1">
        <v>46346</v>
      </c>
      <c r="C177">
        <v>292.05999755859301</v>
      </c>
      <c r="D177">
        <v>240</v>
      </c>
      <c r="E177" s="4">
        <v>0.52675111540592401</v>
      </c>
      <c r="F177">
        <v>0.03</v>
      </c>
      <c r="G177">
        <v>0</v>
      </c>
      <c r="H177" s="5">
        <v>61.125</v>
      </c>
      <c r="I177" t="s">
        <v>7</v>
      </c>
      <c r="J177">
        <v>60.65</v>
      </c>
      <c r="K177">
        <v>61.6</v>
      </c>
      <c r="L177">
        <v>62.32</v>
      </c>
      <c r="M177">
        <v>10</v>
      </c>
      <c r="N177">
        <v>281</v>
      </c>
      <c r="O177" s="4">
        <v>0.36783469085693299</v>
      </c>
      <c r="P177" s="4">
        <v>1.21691665649414</v>
      </c>
      <c r="Q177" s="4">
        <v>0.30667984747134902</v>
      </c>
      <c r="R177" s="4">
        <v>61.125000000005201</v>
      </c>
      <c r="S177" s="4">
        <v>1.0643049692786699</v>
      </c>
      <c r="T177" s="4">
        <v>0.84172403012197305</v>
      </c>
      <c r="U177" s="4">
        <v>0.85640471620665604</v>
      </c>
      <c r="V177" s="4">
        <v>3.4831931041224202E-3</v>
      </c>
      <c r="W177" s="4">
        <v>47.996813862723698</v>
      </c>
      <c r="X177" s="4">
        <v>-19.642012949994001</v>
      </c>
      <c r="Y177" s="4">
        <v>99.554148432051093</v>
      </c>
      <c r="Z177" t="b">
        <v>0</v>
      </c>
      <c r="AA177" t="b">
        <v>1</v>
      </c>
    </row>
    <row r="178" spans="1:27" hidden="1" x14ac:dyDescent="0.2">
      <c r="A178" t="s">
        <v>29</v>
      </c>
      <c r="B178" s="1">
        <v>46738</v>
      </c>
      <c r="C178">
        <v>292.05999755859301</v>
      </c>
      <c r="D178">
        <v>200</v>
      </c>
      <c r="E178" s="5">
        <v>1.5999885702488701</v>
      </c>
      <c r="F178">
        <v>0.03</v>
      </c>
      <c r="G178">
        <v>0</v>
      </c>
      <c r="H178" s="5">
        <v>7.4749999999999996</v>
      </c>
      <c r="I178" t="s">
        <v>8</v>
      </c>
      <c r="J178" s="2" t="s">
        <v>260</v>
      </c>
      <c r="K178" s="2" t="s">
        <v>268</v>
      </c>
      <c r="L178" s="3" t="s">
        <v>279</v>
      </c>
      <c r="M178">
        <v>1</v>
      </c>
      <c r="N178">
        <v>5443</v>
      </c>
      <c r="O178" s="4">
        <v>0.30383996948242098</v>
      </c>
      <c r="P178" s="4">
        <v>1.4602999877929601</v>
      </c>
      <c r="Q178" s="4">
        <v>0.32588237112073398</v>
      </c>
      <c r="R178" s="4">
        <v>7.4749999999999899</v>
      </c>
      <c r="S178" s="4">
        <v>1.24111367449965</v>
      </c>
      <c r="T178" s="4">
        <v>0.82890293002561799</v>
      </c>
      <c r="U178" s="4">
        <v>-0.107281879328675</v>
      </c>
      <c r="V178" s="4">
        <v>1.5340272421840401E-3</v>
      </c>
      <c r="W178" s="4">
        <v>68.226795620474206</v>
      </c>
      <c r="X178" s="4">
        <v>-5.7839141256618598</v>
      </c>
      <c r="Y178" s="4">
        <v>-62.091949100831002</v>
      </c>
      <c r="Z178" t="b">
        <v>1</v>
      </c>
      <c r="AA178" t="b">
        <v>0</v>
      </c>
    </row>
    <row r="179" spans="1:27" hidden="1" x14ac:dyDescent="0.2">
      <c r="A179" t="s">
        <v>29</v>
      </c>
      <c r="B179" s="1">
        <v>46402</v>
      </c>
      <c r="C179">
        <v>292.05999755859301</v>
      </c>
      <c r="D179">
        <v>230</v>
      </c>
      <c r="E179" s="4">
        <v>0.68007074488696795</v>
      </c>
      <c r="F179">
        <v>0.03</v>
      </c>
      <c r="G179">
        <v>0</v>
      </c>
      <c r="H179" s="5">
        <v>72.900000000000006</v>
      </c>
      <c r="I179" t="s">
        <v>7</v>
      </c>
      <c r="J179">
        <v>72.650000000000006</v>
      </c>
      <c r="K179">
        <v>73.150000000000006</v>
      </c>
      <c r="L179">
        <v>72.5</v>
      </c>
      <c r="M179">
        <v>2</v>
      </c>
      <c r="N179">
        <v>11621</v>
      </c>
      <c r="O179" s="4">
        <v>0.39038695556640601</v>
      </c>
      <c r="P179" s="4">
        <v>1.26982607634171</v>
      </c>
      <c r="Q179" s="4">
        <v>0.32759018235206699</v>
      </c>
      <c r="R179" s="4">
        <v>72.900000000000006</v>
      </c>
      <c r="S179" s="4">
        <v>1.0948401347040599</v>
      </c>
      <c r="T179" s="4">
        <v>0.82468829821081602</v>
      </c>
      <c r="U179" s="4">
        <v>0.86320666005276603</v>
      </c>
      <c r="V179" s="4">
        <v>2.77677769778882E-3</v>
      </c>
      <c r="W179" s="4">
        <v>52.7679518534081</v>
      </c>
      <c r="X179" s="4">
        <v>-18.0854093104474</v>
      </c>
      <c r="Y179" s="4">
        <v>121.874209878005</v>
      </c>
      <c r="Z179" t="b">
        <v>0</v>
      </c>
      <c r="AA179" t="b">
        <v>1</v>
      </c>
    </row>
    <row r="180" spans="1:27" hidden="1" x14ac:dyDescent="0.2">
      <c r="A180" t="s">
        <v>29</v>
      </c>
      <c r="B180" s="1">
        <v>46171</v>
      </c>
      <c r="C180">
        <v>292.05999755859301</v>
      </c>
      <c r="D180">
        <v>280</v>
      </c>
      <c r="E180" s="4">
        <v>4.7627303797627099E-2</v>
      </c>
      <c r="F180">
        <v>0.03</v>
      </c>
      <c r="G180">
        <v>0</v>
      </c>
      <c r="H180" s="5">
        <v>14.074999999999999</v>
      </c>
      <c r="I180" t="s">
        <v>7</v>
      </c>
      <c r="J180" s="2" t="s">
        <v>143</v>
      </c>
      <c r="K180">
        <v>14.25</v>
      </c>
      <c r="L180">
        <v>13.47</v>
      </c>
      <c r="M180">
        <v>21</v>
      </c>
      <c r="N180">
        <v>2218</v>
      </c>
      <c r="O180" s="4">
        <v>0.25110612182617098</v>
      </c>
      <c r="P180" s="4">
        <v>1.04307141985212</v>
      </c>
      <c r="Q180" s="4">
        <v>0.23524037221698901</v>
      </c>
      <c r="R180" s="4">
        <v>14.0749999999999</v>
      </c>
      <c r="S180" s="4">
        <v>0.87491087831950798</v>
      </c>
      <c r="T180" s="4">
        <v>0.82357277068048396</v>
      </c>
      <c r="U180" s="4">
        <v>0.80918880020348605</v>
      </c>
      <c r="V180" s="4">
        <v>1.8145905348577698E-2</v>
      </c>
      <c r="W180" s="4">
        <v>17.341659321345201</v>
      </c>
      <c r="X180" s="4">
        <v>-49.494588188187201</v>
      </c>
      <c r="Y180" s="4">
        <v>10.5854863723501</v>
      </c>
      <c r="Z180" t="b">
        <v>0</v>
      </c>
      <c r="AA180" t="b">
        <v>0</v>
      </c>
    </row>
    <row r="181" spans="1:27" hidden="1" x14ac:dyDescent="0.2">
      <c r="A181" t="s">
        <v>29</v>
      </c>
      <c r="B181" s="1">
        <v>46555</v>
      </c>
      <c r="C181">
        <v>292.05999755859301</v>
      </c>
      <c r="D181">
        <v>220</v>
      </c>
      <c r="E181" s="5">
        <v>1.0989618995621599</v>
      </c>
      <c r="F181">
        <v>0.03</v>
      </c>
      <c r="G181">
        <v>0</v>
      </c>
      <c r="H181" s="5">
        <v>6.8249999999999904</v>
      </c>
      <c r="I181" t="s">
        <v>8</v>
      </c>
      <c r="J181" s="2" t="s">
        <v>292</v>
      </c>
      <c r="K181" s="3" t="s">
        <v>276</v>
      </c>
      <c r="L181" s="2" t="s">
        <v>287</v>
      </c>
      <c r="M181">
        <v>606</v>
      </c>
      <c r="N181">
        <v>4301</v>
      </c>
      <c r="O181" s="4">
        <v>0.29093116302490202</v>
      </c>
      <c r="P181" s="4">
        <v>1.32754544344815</v>
      </c>
      <c r="Q181" s="4">
        <v>0.30658747738868197</v>
      </c>
      <c r="R181" s="4">
        <v>6.8250000000000002</v>
      </c>
      <c r="S181" s="4">
        <v>1.14483394421108</v>
      </c>
      <c r="T181" s="4">
        <v>0.82343404960128996</v>
      </c>
      <c r="U181" s="4">
        <v>-0.126138975635912</v>
      </c>
      <c r="V181" s="4">
        <v>2.20693409980809E-3</v>
      </c>
      <c r="W181" s="4">
        <v>63.4264738191048</v>
      </c>
      <c r="X181" s="4">
        <v>-7.5373780085541098</v>
      </c>
      <c r="Y181" s="4">
        <v>-47.986334997686903</v>
      </c>
      <c r="Z181" t="b">
        <v>1</v>
      </c>
      <c r="AA181" t="b">
        <v>0</v>
      </c>
    </row>
    <row r="182" spans="1:27" hidden="1" x14ac:dyDescent="0.2">
      <c r="A182" t="s">
        <v>29</v>
      </c>
      <c r="B182" s="1">
        <v>46829</v>
      </c>
      <c r="C182">
        <v>292.05999755859301</v>
      </c>
      <c r="D182">
        <v>195</v>
      </c>
      <c r="E182" s="5">
        <v>1.8491329737870399</v>
      </c>
      <c r="F182">
        <v>0.03</v>
      </c>
      <c r="G182">
        <v>0</v>
      </c>
      <c r="H182" s="5">
        <v>7.9249999999999998</v>
      </c>
      <c r="I182" t="s">
        <v>8</v>
      </c>
      <c r="J182" s="2" t="s">
        <v>270</v>
      </c>
      <c r="K182" s="3" t="s">
        <v>242</v>
      </c>
      <c r="L182" s="2" t="s">
        <v>269</v>
      </c>
      <c r="M182">
        <v>3</v>
      </c>
      <c r="N182">
        <v>322</v>
      </c>
      <c r="O182" s="4">
        <v>0.31461256683349598</v>
      </c>
      <c r="P182" s="4">
        <v>1.4977435772235499</v>
      </c>
      <c r="Q182" s="4">
        <v>0.32676104243123799</v>
      </c>
      <c r="R182" s="4">
        <v>7.9249999999972403</v>
      </c>
      <c r="S182" s="4">
        <v>1.2561407623796801</v>
      </c>
      <c r="T182" s="4">
        <v>0.81180185335213495</v>
      </c>
      <c r="U182" s="4">
        <v>-0.104532469742314</v>
      </c>
      <c r="V182" s="4">
        <v>1.3966554094442299E-3</v>
      </c>
      <c r="W182" s="4">
        <v>71.9833141902119</v>
      </c>
      <c r="X182" s="4">
        <v>-5.2064578277816098</v>
      </c>
      <c r="Y182" s="4">
        <v>-71.107951508062499</v>
      </c>
      <c r="Z182" t="b">
        <v>1</v>
      </c>
      <c r="AA182" t="b">
        <v>0</v>
      </c>
    </row>
    <row r="183" spans="1:27" hidden="1" x14ac:dyDescent="0.2">
      <c r="A183" t="s">
        <v>29</v>
      </c>
      <c r="B183" s="1">
        <v>46199</v>
      </c>
      <c r="C183">
        <v>292.05999755859301</v>
      </c>
      <c r="D183">
        <v>270</v>
      </c>
      <c r="E183" s="5">
        <v>0.124287092298907</v>
      </c>
      <c r="F183">
        <v>0.03</v>
      </c>
      <c r="G183">
        <v>0</v>
      </c>
      <c r="H183" s="5">
        <v>2.915</v>
      </c>
      <c r="I183" t="s">
        <v>8</v>
      </c>
      <c r="J183" s="3" t="s">
        <v>378</v>
      </c>
      <c r="K183" s="2" t="s">
        <v>359</v>
      </c>
      <c r="L183" s="3" t="s">
        <v>376</v>
      </c>
      <c r="M183">
        <v>16</v>
      </c>
      <c r="N183">
        <v>144</v>
      </c>
      <c r="O183" s="4">
        <v>0.26435061828613199</v>
      </c>
      <c r="P183" s="4">
        <v>1.08170369466145</v>
      </c>
      <c r="Q183" s="4">
        <v>0.27210999109078599</v>
      </c>
      <c r="R183" s="4">
        <v>2.9150000000110401</v>
      </c>
      <c r="S183" s="4">
        <v>0.90552112684207697</v>
      </c>
      <c r="T183" s="4">
        <v>0.80959045146915798</v>
      </c>
      <c r="U183" s="4">
        <v>-0.18259468629460601</v>
      </c>
      <c r="V183" s="4">
        <v>9.4498863771814608E-3</v>
      </c>
      <c r="W183" s="4">
        <v>27.260967003155301</v>
      </c>
      <c r="X183" s="4">
        <v>-28.154815281070501</v>
      </c>
      <c r="Y183" s="4">
        <v>-6.9903539560107699</v>
      </c>
      <c r="Z183" t="b">
        <v>1</v>
      </c>
      <c r="AA183" t="b">
        <v>0</v>
      </c>
    </row>
    <row r="184" spans="1:27" x14ac:dyDescent="0.2">
      <c r="A184" t="s">
        <v>29</v>
      </c>
      <c r="B184" s="1">
        <v>46773</v>
      </c>
      <c r="C184">
        <v>292.05999755859301</v>
      </c>
      <c r="D184">
        <v>195</v>
      </c>
      <c r="E184" s="4">
        <v>1.6958133396347299</v>
      </c>
      <c r="F184">
        <v>0.03</v>
      </c>
      <c r="G184">
        <v>0</v>
      </c>
      <c r="H184" s="5">
        <v>115.075</v>
      </c>
      <c r="I184" t="s">
        <v>7</v>
      </c>
      <c r="J184">
        <v>113.5</v>
      </c>
      <c r="K184">
        <v>116.65</v>
      </c>
      <c r="L184">
        <v>114.78</v>
      </c>
      <c r="M184">
        <v>330</v>
      </c>
      <c r="N184">
        <v>390</v>
      </c>
      <c r="O184" s="4">
        <v>0.44627934097290001</v>
      </c>
      <c r="P184" s="4">
        <v>1.4977435772235499</v>
      </c>
      <c r="Q184" s="4">
        <v>0.344619371631672</v>
      </c>
      <c r="R184" s="4">
        <v>115.074999999998</v>
      </c>
      <c r="S184" s="4">
        <v>1.23788880836579</v>
      </c>
      <c r="T184" s="4">
        <v>0.78911375233268799</v>
      </c>
      <c r="U184" s="4">
        <v>0.89212135366983802</v>
      </c>
      <c r="V184" s="4">
        <v>1.4146846557803101E-3</v>
      </c>
      <c r="W184" s="4">
        <v>70.521498329508404</v>
      </c>
      <c r="X184" s="4">
        <v>-11.529948926704</v>
      </c>
      <c r="Y184" s="4">
        <v>246.70346582641099</v>
      </c>
      <c r="Z184" t="b">
        <v>0</v>
      </c>
      <c r="AA184" t="b">
        <v>1</v>
      </c>
    </row>
    <row r="185" spans="1:27" hidden="1" x14ac:dyDescent="0.2">
      <c r="A185" t="s">
        <v>29</v>
      </c>
      <c r="B185" s="1">
        <v>46738</v>
      </c>
      <c r="C185">
        <v>292.05999755859301</v>
      </c>
      <c r="D185">
        <v>205</v>
      </c>
      <c r="E185" s="5">
        <v>1.5999885702488701</v>
      </c>
      <c r="F185">
        <v>0.03</v>
      </c>
      <c r="G185">
        <v>0</v>
      </c>
      <c r="H185" s="5">
        <v>8.125</v>
      </c>
      <c r="I185" t="s">
        <v>8</v>
      </c>
      <c r="J185" s="2" t="s">
        <v>248</v>
      </c>
      <c r="K185" s="3" t="s">
        <v>246</v>
      </c>
      <c r="L185" s="2" t="s">
        <v>211</v>
      </c>
      <c r="M185">
        <v>39</v>
      </c>
      <c r="N185">
        <v>581</v>
      </c>
      <c r="O185" s="4">
        <v>0.30170376037597602</v>
      </c>
      <c r="P185" s="4">
        <v>1.42468291491996</v>
      </c>
      <c r="Q185" s="4">
        <v>0.32092110367037402</v>
      </c>
      <c r="R185" s="4">
        <v>8.1249999999991793</v>
      </c>
      <c r="S185" s="4">
        <v>1.1931476249005399</v>
      </c>
      <c r="T185" s="4">
        <v>0.78721242010119097</v>
      </c>
      <c r="U185" s="4">
        <v>-0.116405781266837</v>
      </c>
      <c r="V185" s="4">
        <v>1.6513920391605401E-3</v>
      </c>
      <c r="W185" s="4">
        <v>72.328506661099894</v>
      </c>
      <c r="X185" s="4">
        <v>-5.9900477095288398</v>
      </c>
      <c r="Y185" s="4">
        <v>-67.395474058782995</v>
      </c>
      <c r="Z185" t="b">
        <v>1</v>
      </c>
      <c r="AA185" t="b">
        <v>0</v>
      </c>
    </row>
    <row r="186" spans="1:27" hidden="1" x14ac:dyDescent="0.2">
      <c r="A186" t="s">
        <v>29</v>
      </c>
      <c r="B186" s="1">
        <v>46465</v>
      </c>
      <c r="C186">
        <v>292.05999755859301</v>
      </c>
      <c r="D186">
        <v>230</v>
      </c>
      <c r="E186" s="5">
        <v>0.852555335781364</v>
      </c>
      <c r="F186">
        <v>0.03</v>
      </c>
      <c r="G186">
        <v>0</v>
      </c>
      <c r="H186" s="5">
        <v>7</v>
      </c>
      <c r="I186" t="s">
        <v>8</v>
      </c>
      <c r="J186" s="3" t="s">
        <v>182</v>
      </c>
      <c r="K186" s="3" t="s">
        <v>255</v>
      </c>
      <c r="L186" s="3" t="s">
        <v>289</v>
      </c>
      <c r="M186">
        <v>118</v>
      </c>
      <c r="N186">
        <v>2006</v>
      </c>
      <c r="O186" s="4">
        <v>0.29102271484374898</v>
      </c>
      <c r="P186" s="4">
        <v>1.26982607634171</v>
      </c>
      <c r="Q186" s="4">
        <v>0.310087854377531</v>
      </c>
      <c r="R186" s="4">
        <v>7.0000000000000098</v>
      </c>
      <c r="S186" s="4">
        <v>1.0668101327674899</v>
      </c>
      <c r="T186" s="4">
        <v>0.78049385171747199</v>
      </c>
      <c r="U186" s="4">
        <v>-0.14302879101568999</v>
      </c>
      <c r="V186" s="4">
        <v>2.7005994455380402E-3</v>
      </c>
      <c r="W186" s="4">
        <v>60.899210356417797</v>
      </c>
      <c r="X186" s="4">
        <v>-9.6118131557120705</v>
      </c>
      <c r="Y186" s="4">
        <v>-41.581671463930597</v>
      </c>
      <c r="Z186" t="b">
        <v>1</v>
      </c>
      <c r="AA186" t="b">
        <v>0</v>
      </c>
    </row>
    <row r="187" spans="1:27" hidden="1" x14ac:dyDescent="0.2">
      <c r="A187" t="s">
        <v>29</v>
      </c>
      <c r="B187" s="1">
        <v>46738</v>
      </c>
      <c r="C187">
        <v>292.05999755859301</v>
      </c>
      <c r="D187">
        <v>195</v>
      </c>
      <c r="E187" s="4">
        <v>1.5999885702488701</v>
      </c>
      <c r="F187">
        <v>0.03</v>
      </c>
      <c r="G187">
        <v>0</v>
      </c>
      <c r="H187" s="5">
        <v>114.75</v>
      </c>
      <c r="I187" t="s">
        <v>7</v>
      </c>
      <c r="J187">
        <v>112.5</v>
      </c>
      <c r="K187">
        <v>117</v>
      </c>
      <c r="L187">
        <v>101.23</v>
      </c>
      <c r="M187">
        <v>5</v>
      </c>
      <c r="N187">
        <v>386</v>
      </c>
      <c r="O187" s="4">
        <v>0.46327746200561498</v>
      </c>
      <c r="P187" s="4">
        <v>1.4977435772235499</v>
      </c>
      <c r="Q187" s="4">
        <v>0.35613813711025499</v>
      </c>
      <c r="R187" s="4">
        <v>114.749999999998</v>
      </c>
      <c r="S187" s="4">
        <v>1.2285214201157899</v>
      </c>
      <c r="T187" s="4">
        <v>0.77803995918574798</v>
      </c>
      <c r="U187" s="4">
        <v>0.89037435325944203</v>
      </c>
      <c r="V187" s="4">
        <v>1.4257006950204099E-3</v>
      </c>
      <c r="W187" s="4">
        <v>69.295954094695702</v>
      </c>
      <c r="X187" s="4">
        <v>-12.0710032863331</v>
      </c>
      <c r="Y187" s="4">
        <v>232.466709642941</v>
      </c>
      <c r="Z187" t="b">
        <v>0</v>
      </c>
      <c r="AA187" t="b">
        <v>1</v>
      </c>
    </row>
    <row r="188" spans="1:27" hidden="1" x14ac:dyDescent="0.2">
      <c r="A188" t="s">
        <v>29</v>
      </c>
      <c r="B188" s="1">
        <v>46311</v>
      </c>
      <c r="C188">
        <v>292.05999755859301</v>
      </c>
      <c r="D188">
        <v>250</v>
      </c>
      <c r="E188" s="5">
        <v>0.43092634749613401</v>
      </c>
      <c r="F188">
        <v>0.03</v>
      </c>
      <c r="G188">
        <v>0</v>
      </c>
      <c r="H188" s="5">
        <v>5.4749999999999996</v>
      </c>
      <c r="I188" t="s">
        <v>8</v>
      </c>
      <c r="J188" s="2" t="s">
        <v>256</v>
      </c>
      <c r="K188" s="3" t="s">
        <v>318</v>
      </c>
      <c r="L188" s="2" t="s">
        <v>256</v>
      </c>
      <c r="M188">
        <v>546</v>
      </c>
      <c r="N188">
        <v>2882</v>
      </c>
      <c r="O188" s="4">
        <v>0.27970080657958901</v>
      </c>
      <c r="P188" s="4">
        <v>1.1682399902343701</v>
      </c>
      <c r="Q188" s="4">
        <v>0.29444019094961199</v>
      </c>
      <c r="R188" s="4">
        <v>5.4750000000000201</v>
      </c>
      <c r="S188" s="4">
        <v>0.96802913162969695</v>
      </c>
      <c r="T188" s="4">
        <v>0.77474392546979398</v>
      </c>
      <c r="U188" s="4">
        <v>-0.16651491046074199</v>
      </c>
      <c r="V188" s="4">
        <v>4.4233871336071097E-3</v>
      </c>
      <c r="W188" s="4">
        <v>47.873948017082903</v>
      </c>
      <c r="X188" s="4">
        <v>-14.7322595302187</v>
      </c>
      <c r="Y188" s="4">
        <v>-23.3162802702868</v>
      </c>
      <c r="Z188" t="b">
        <v>1</v>
      </c>
      <c r="AA188" t="b">
        <v>0</v>
      </c>
    </row>
    <row r="189" spans="1:27" hidden="1" x14ac:dyDescent="0.2">
      <c r="A189" t="s">
        <v>29</v>
      </c>
      <c r="B189" s="1">
        <v>46185</v>
      </c>
      <c r="C189">
        <v>292.05999755859301</v>
      </c>
      <c r="D189">
        <v>275</v>
      </c>
      <c r="E189" s="4">
        <v>8.5957200196307704E-2</v>
      </c>
      <c r="F189">
        <v>0.03</v>
      </c>
      <c r="G189">
        <v>0</v>
      </c>
      <c r="H189" s="5">
        <v>20.350000000000001</v>
      </c>
      <c r="I189" t="s">
        <v>7</v>
      </c>
      <c r="J189" s="2" t="s">
        <v>99</v>
      </c>
      <c r="K189" s="2" t="s">
        <v>79</v>
      </c>
      <c r="L189" s="2" t="s">
        <v>100</v>
      </c>
      <c r="M189">
        <v>26</v>
      </c>
      <c r="N189">
        <v>636</v>
      </c>
      <c r="O189" s="4">
        <v>0.29968962036132801</v>
      </c>
      <c r="P189" s="4">
        <v>1.0620363547585201</v>
      </c>
      <c r="Q189" s="4">
        <v>0.26399474750102098</v>
      </c>
      <c r="R189" s="4">
        <v>20.349999999999898</v>
      </c>
      <c r="S189" s="4">
        <v>0.84964956041421302</v>
      </c>
      <c r="T189" s="4">
        <v>0.77225037023448795</v>
      </c>
      <c r="U189" s="4">
        <v>0.80224002546054496</v>
      </c>
      <c r="V189" s="4">
        <v>1.2301045601332701E-2</v>
      </c>
      <c r="W189" s="4">
        <v>23.810237658828399</v>
      </c>
      <c r="X189" s="4">
        <v>-42.981982251592498</v>
      </c>
      <c r="Y189" s="4">
        <v>18.390733796447201</v>
      </c>
      <c r="Z189" t="b">
        <v>0</v>
      </c>
      <c r="AA189" t="b">
        <v>0</v>
      </c>
    </row>
    <row r="190" spans="1:27" hidden="1" x14ac:dyDescent="0.2">
      <c r="A190" t="s">
        <v>29</v>
      </c>
      <c r="B190" s="1">
        <v>46374</v>
      </c>
      <c r="C190">
        <v>292.05999755859301</v>
      </c>
      <c r="D190">
        <v>240</v>
      </c>
      <c r="E190" s="4">
        <v>0.60341093023648795</v>
      </c>
      <c r="F190">
        <v>0.03</v>
      </c>
      <c r="G190">
        <v>0</v>
      </c>
      <c r="H190" s="5">
        <v>62.9</v>
      </c>
      <c r="I190" t="s">
        <v>7</v>
      </c>
      <c r="J190">
        <v>62.65</v>
      </c>
      <c r="K190">
        <v>63.15</v>
      </c>
      <c r="L190">
        <v>64.650000000000006</v>
      </c>
      <c r="M190">
        <v>58</v>
      </c>
      <c r="N190">
        <v>5697</v>
      </c>
      <c r="O190" s="4">
        <v>0.36823141540527299</v>
      </c>
      <c r="P190" s="4">
        <v>1.21691665649414</v>
      </c>
      <c r="Q190" s="4">
        <v>0.31194417440657402</v>
      </c>
      <c r="R190" s="4">
        <v>62.899999999999899</v>
      </c>
      <c r="S190" s="4">
        <v>1.0060441448188799</v>
      </c>
      <c r="T190" s="4">
        <v>0.76372737785681</v>
      </c>
      <c r="U190" s="4">
        <v>0.84280283239700904</v>
      </c>
      <c r="V190" s="4">
        <v>3.3983993359779801E-3</v>
      </c>
      <c r="W190" s="4">
        <v>54.5643036359155</v>
      </c>
      <c r="X190" s="4">
        <v>-19.601470731233</v>
      </c>
      <c r="Y190" s="4">
        <v>110.574445434965</v>
      </c>
      <c r="Z190" t="b">
        <v>0</v>
      </c>
      <c r="AA190" t="b">
        <v>1</v>
      </c>
    </row>
    <row r="191" spans="1:27" hidden="1" x14ac:dyDescent="0.2">
      <c r="A191" t="s">
        <v>29</v>
      </c>
      <c r="B191" s="1">
        <v>46255</v>
      </c>
      <c r="C191">
        <v>292.05999755859301</v>
      </c>
      <c r="D191">
        <v>260</v>
      </c>
      <c r="E191" s="4">
        <v>0.27760672274276199</v>
      </c>
      <c r="F191">
        <v>0.03</v>
      </c>
      <c r="G191">
        <v>0</v>
      </c>
      <c r="H191" s="5">
        <v>38.825000000000003</v>
      </c>
      <c r="I191" t="s">
        <v>7</v>
      </c>
      <c r="J191">
        <v>38.65</v>
      </c>
      <c r="K191">
        <v>39</v>
      </c>
      <c r="L191">
        <v>38.61</v>
      </c>
      <c r="M191">
        <v>38</v>
      </c>
      <c r="N191">
        <v>4999</v>
      </c>
      <c r="O191" s="4">
        <v>0.32184516052245998</v>
      </c>
      <c r="P191" s="4">
        <v>1.12330768291766</v>
      </c>
      <c r="Q191" s="4">
        <v>0.28298659730484199</v>
      </c>
      <c r="R191" s="4">
        <v>38.824999999999903</v>
      </c>
      <c r="S191" s="4">
        <v>0.91026417326695896</v>
      </c>
      <c r="T191" s="4">
        <v>0.76116307010636397</v>
      </c>
      <c r="U191" s="4">
        <v>0.81865839606663604</v>
      </c>
      <c r="V191" s="4">
        <v>6.0538698936747799E-3</v>
      </c>
      <c r="W191" s="4">
        <v>40.567017915542699</v>
      </c>
      <c r="X191" s="4">
        <v>-26.684763934735901</v>
      </c>
      <c r="Y191" s="4">
        <v>55.596956057476902</v>
      </c>
      <c r="Z191" t="b">
        <v>0</v>
      </c>
      <c r="AA191" t="b">
        <v>0</v>
      </c>
    </row>
    <row r="192" spans="1:27" hidden="1" x14ac:dyDescent="0.2">
      <c r="A192" t="s">
        <v>29</v>
      </c>
      <c r="B192" s="1">
        <v>46346</v>
      </c>
      <c r="C192">
        <v>292.05999755859301</v>
      </c>
      <c r="D192">
        <v>245</v>
      </c>
      <c r="E192" s="4">
        <v>0.52675111540592401</v>
      </c>
      <c r="F192">
        <v>0.03</v>
      </c>
      <c r="G192">
        <v>0</v>
      </c>
      <c r="H192" s="5">
        <v>57.075000000000003</v>
      </c>
      <c r="I192" t="s">
        <v>7</v>
      </c>
      <c r="J192">
        <v>56.65</v>
      </c>
      <c r="K192">
        <v>57.5</v>
      </c>
      <c r="L192">
        <v>58.3</v>
      </c>
      <c r="M192">
        <v>7</v>
      </c>
      <c r="N192">
        <v>303</v>
      </c>
      <c r="O192" s="4">
        <v>0.359106750793457</v>
      </c>
      <c r="P192" s="4">
        <v>1.1920816226881299</v>
      </c>
      <c r="Q192" s="4">
        <v>0.303286332667354</v>
      </c>
      <c r="R192" s="4">
        <v>57.075000000000003</v>
      </c>
      <c r="S192" s="4">
        <v>0.98006313407638301</v>
      </c>
      <c r="T192" s="4">
        <v>0.75994512725235297</v>
      </c>
      <c r="U192" s="4">
        <v>0.83647252227949398</v>
      </c>
      <c r="V192" s="4">
        <v>3.8389047398566601E-3</v>
      </c>
      <c r="W192" s="4">
        <v>52.3130201469762</v>
      </c>
      <c r="X192" s="4">
        <v>-20.6768312346409</v>
      </c>
      <c r="Y192" s="4">
        <v>98.621063344741003</v>
      </c>
      <c r="Z192" t="b">
        <v>0</v>
      </c>
      <c r="AA192" t="b">
        <v>0</v>
      </c>
    </row>
    <row r="193" spans="1:27" hidden="1" x14ac:dyDescent="0.2">
      <c r="A193" t="s">
        <v>29</v>
      </c>
      <c r="B193" s="1">
        <v>46738</v>
      </c>
      <c r="C193">
        <v>292.05999755859301</v>
      </c>
      <c r="D193">
        <v>200</v>
      </c>
      <c r="E193" s="4">
        <v>1.5999885702488701</v>
      </c>
      <c r="F193">
        <v>0.03</v>
      </c>
      <c r="G193">
        <v>0</v>
      </c>
      <c r="H193" s="5">
        <v>110.25</v>
      </c>
      <c r="I193" t="s">
        <v>7</v>
      </c>
      <c r="J193">
        <v>108.5</v>
      </c>
      <c r="K193">
        <v>112</v>
      </c>
      <c r="L193">
        <v>111.55</v>
      </c>
      <c r="M193">
        <v>19</v>
      </c>
      <c r="N193">
        <v>4180</v>
      </c>
      <c r="O193" s="4">
        <v>0.44447882186889598</v>
      </c>
      <c r="P193" s="4">
        <v>1.4602999877929601</v>
      </c>
      <c r="Q193" s="4">
        <v>0.34499629570807</v>
      </c>
      <c r="R193" s="4">
        <v>110.25</v>
      </c>
      <c r="S193" s="4">
        <v>1.1958594892410399</v>
      </c>
      <c r="T193" s="4">
        <v>0.75947141643571503</v>
      </c>
      <c r="U193" s="4">
        <v>0.88412430186646296</v>
      </c>
      <c r="V193" s="4">
        <v>1.5311833851576299E-3</v>
      </c>
      <c r="W193" s="4">
        <v>72.094589715640794</v>
      </c>
      <c r="X193" s="4">
        <v>-12.211690265793701</v>
      </c>
      <c r="Y193" s="4">
        <v>236.74605508149301</v>
      </c>
      <c r="Z193" t="b">
        <v>0</v>
      </c>
      <c r="AA193" t="b">
        <v>1</v>
      </c>
    </row>
    <row r="194" spans="1:27" hidden="1" x14ac:dyDescent="0.2">
      <c r="A194" t="s">
        <v>29</v>
      </c>
      <c r="B194" s="1">
        <v>46402</v>
      </c>
      <c r="C194">
        <v>292.05999755859301</v>
      </c>
      <c r="D194">
        <v>240</v>
      </c>
      <c r="E194" s="5">
        <v>0.68007074488696795</v>
      </c>
      <c r="F194">
        <v>0.03</v>
      </c>
      <c r="G194">
        <v>0</v>
      </c>
      <c r="H194" s="5">
        <v>6.6749999999999998</v>
      </c>
      <c r="I194" t="s">
        <v>8</v>
      </c>
      <c r="J194" s="3" t="s">
        <v>295</v>
      </c>
      <c r="K194" s="2" t="s">
        <v>290</v>
      </c>
      <c r="L194" s="3" t="s">
        <v>296</v>
      </c>
      <c r="M194">
        <v>12</v>
      </c>
      <c r="N194">
        <v>57878</v>
      </c>
      <c r="O194" s="4">
        <v>0.28073839385986299</v>
      </c>
      <c r="P194" s="4">
        <v>1.21691665649414</v>
      </c>
      <c r="Q194" s="4">
        <v>0.29834496714001901</v>
      </c>
      <c r="R194" s="4">
        <v>6.6749999999999696</v>
      </c>
      <c r="S194" s="4">
        <v>1.0038797206354799</v>
      </c>
      <c r="T194" s="4">
        <v>0.75784536086711496</v>
      </c>
      <c r="U194" s="4">
        <v>-0.15771829621355901</v>
      </c>
      <c r="V194" s="4">
        <v>3.35433763841445E-3</v>
      </c>
      <c r="W194" s="4">
        <v>58.052875829945101</v>
      </c>
      <c r="X194" s="4">
        <v>-11.151663864351899</v>
      </c>
      <c r="Y194" s="4">
        <v>-35.865710499179102</v>
      </c>
      <c r="Z194" t="b">
        <v>1</v>
      </c>
      <c r="AA194" t="b">
        <v>0</v>
      </c>
    </row>
    <row r="195" spans="1:27" hidden="1" x14ac:dyDescent="0.2">
      <c r="A195" t="s">
        <v>29</v>
      </c>
      <c r="B195" s="1">
        <v>46283</v>
      </c>
      <c r="C195">
        <v>292.05999755859301</v>
      </c>
      <c r="D195">
        <v>255</v>
      </c>
      <c r="E195" s="5">
        <v>0.354266533880364</v>
      </c>
      <c r="F195">
        <v>0.03</v>
      </c>
      <c r="G195">
        <v>0</v>
      </c>
      <c r="H195" s="5">
        <v>5.2249999999999996</v>
      </c>
      <c r="I195" t="s">
        <v>8</v>
      </c>
      <c r="J195" s="3" t="s">
        <v>324</v>
      </c>
      <c r="K195" s="2" t="s">
        <v>325</v>
      </c>
      <c r="L195" s="3" t="s">
        <v>326</v>
      </c>
      <c r="M195">
        <v>551</v>
      </c>
      <c r="N195">
        <v>6355</v>
      </c>
      <c r="O195" s="4">
        <v>0.277656149291992</v>
      </c>
      <c r="P195" s="4">
        <v>1.1453333237591901</v>
      </c>
      <c r="Q195" s="4">
        <v>0.29139423871333198</v>
      </c>
      <c r="R195" s="4">
        <v>5.2249999999999899</v>
      </c>
      <c r="S195" s="4">
        <v>0.93038168410697697</v>
      </c>
      <c r="T195" s="4">
        <v>0.75694297797102195</v>
      </c>
      <c r="U195" s="4">
        <v>-0.176086749192499</v>
      </c>
      <c r="V195" s="4">
        <v>5.1088967220113499E-3</v>
      </c>
      <c r="W195" s="4">
        <v>44.986516687015403</v>
      </c>
      <c r="X195" s="4">
        <v>-16.801753972869999</v>
      </c>
      <c r="Y195" s="4">
        <v>-20.070224936980701</v>
      </c>
      <c r="Z195" t="b">
        <v>1</v>
      </c>
      <c r="AA195" t="b">
        <v>0</v>
      </c>
    </row>
    <row r="196" spans="1:27" hidden="1" x14ac:dyDescent="0.2">
      <c r="A196" t="s">
        <v>29</v>
      </c>
      <c r="B196" s="1">
        <v>46346</v>
      </c>
      <c r="C196">
        <v>292.05999755859301</v>
      </c>
      <c r="D196">
        <v>245</v>
      </c>
      <c r="E196" s="27">
        <v>0.52675111540592401</v>
      </c>
      <c r="F196">
        <v>0.03</v>
      </c>
      <c r="G196">
        <v>0</v>
      </c>
      <c r="H196" s="5">
        <v>6.2249999999999996</v>
      </c>
      <c r="I196" t="s">
        <v>8</v>
      </c>
      <c r="J196" s="3" t="s">
        <v>305</v>
      </c>
      <c r="K196" s="2" t="s">
        <v>292</v>
      </c>
      <c r="L196" s="3" t="s">
        <v>304</v>
      </c>
      <c r="M196">
        <v>6</v>
      </c>
      <c r="N196">
        <v>1121</v>
      </c>
      <c r="O196" s="4">
        <v>0.28790995300292899</v>
      </c>
      <c r="P196" s="4">
        <v>1.1920816226881299</v>
      </c>
      <c r="Q196" s="4">
        <v>0.30426365819618201</v>
      </c>
      <c r="R196" s="4">
        <v>6.2249999999999899</v>
      </c>
      <c r="S196" s="4">
        <v>0.97762325295589503</v>
      </c>
      <c r="T196" s="4">
        <v>0.75679592650795902</v>
      </c>
      <c r="U196" s="4">
        <v>-0.164130346194578</v>
      </c>
      <c r="V196" s="4">
        <v>3.8357235697463201E-3</v>
      </c>
      <c r="W196" s="4">
        <v>52.4381066043386</v>
      </c>
      <c r="X196" s="4">
        <v>-13.5199058811999</v>
      </c>
      <c r="Y196" s="4">
        <v>-28.5293189684506</v>
      </c>
      <c r="Z196" t="b">
        <v>1</v>
      </c>
      <c r="AA196" t="b">
        <v>0</v>
      </c>
    </row>
    <row r="197" spans="1:27" hidden="1" x14ac:dyDescent="0.2">
      <c r="A197" t="s">
        <v>29</v>
      </c>
      <c r="B197" s="1">
        <v>46283</v>
      </c>
      <c r="C197">
        <v>292.05999755859301</v>
      </c>
      <c r="D197">
        <v>255</v>
      </c>
      <c r="E197" s="4">
        <v>0.354266533880364</v>
      </c>
      <c r="F197">
        <v>0.03</v>
      </c>
      <c r="G197">
        <v>0</v>
      </c>
      <c r="H197" s="5">
        <v>45</v>
      </c>
      <c r="I197" t="s">
        <v>7</v>
      </c>
      <c r="J197">
        <v>44.8</v>
      </c>
      <c r="K197">
        <v>45.2</v>
      </c>
      <c r="L197">
        <v>46.76</v>
      </c>
      <c r="M197">
        <v>36</v>
      </c>
      <c r="N197">
        <v>3298</v>
      </c>
      <c r="O197" s="4">
        <v>0.33563896789550701</v>
      </c>
      <c r="P197" s="4">
        <v>1.1453333237591901</v>
      </c>
      <c r="Q197" s="4">
        <v>0.291821129954067</v>
      </c>
      <c r="R197" s="4">
        <v>45</v>
      </c>
      <c r="S197" s="4">
        <v>0.92927457409975101</v>
      </c>
      <c r="T197" s="4">
        <v>0.75558178104436802</v>
      </c>
      <c r="U197" s="4">
        <v>0.82362659575449004</v>
      </c>
      <c r="V197" s="4">
        <v>5.1066773814833297E-3</v>
      </c>
      <c r="W197" s="4">
        <v>45.032850642704403</v>
      </c>
      <c r="X197" s="4">
        <v>-24.413980076375701</v>
      </c>
      <c r="Y197" s="4">
        <v>69.2762473359506</v>
      </c>
      <c r="Z197" t="b">
        <v>0</v>
      </c>
      <c r="AA197" t="b">
        <v>0</v>
      </c>
    </row>
    <row r="198" spans="1:27" hidden="1" x14ac:dyDescent="0.2">
      <c r="A198" t="s">
        <v>29</v>
      </c>
      <c r="B198" s="1">
        <v>46465</v>
      </c>
      <c r="C198">
        <v>292.05999755859301</v>
      </c>
      <c r="D198">
        <v>230</v>
      </c>
      <c r="E198" s="4">
        <v>0.852555335781364</v>
      </c>
      <c r="F198">
        <v>0.03</v>
      </c>
      <c r="G198">
        <v>0</v>
      </c>
      <c r="H198" s="5">
        <v>75.375</v>
      </c>
      <c r="I198" t="s">
        <v>7</v>
      </c>
      <c r="J198">
        <v>74.400000000000006</v>
      </c>
      <c r="K198">
        <v>76.349999999999994</v>
      </c>
      <c r="L198">
        <v>76.540000000000006</v>
      </c>
      <c r="M198">
        <v>6</v>
      </c>
      <c r="N198">
        <v>416</v>
      </c>
      <c r="O198" s="4">
        <v>0.39200437103271402</v>
      </c>
      <c r="P198" s="4">
        <v>1.26982607634171</v>
      </c>
      <c r="Q198" s="4">
        <v>0.31832321062920099</v>
      </c>
      <c r="R198" s="4">
        <v>75.375</v>
      </c>
      <c r="S198" s="4">
        <v>1.0467162980428899</v>
      </c>
      <c r="T198" s="4">
        <v>0.75279598948320403</v>
      </c>
      <c r="U198" s="4">
        <v>0.85238477770834797</v>
      </c>
      <c r="V198" s="4">
        <v>2.6871915020702402E-3</v>
      </c>
      <c r="W198" s="4">
        <v>62.206197546471998</v>
      </c>
      <c r="X198" s="4">
        <v>-16.820307598719399</v>
      </c>
      <c r="Y198" s="4">
        <v>147.980157691946</v>
      </c>
      <c r="Z198" t="b">
        <v>0</v>
      </c>
      <c r="AA198" t="b">
        <v>1</v>
      </c>
    </row>
    <row r="199" spans="1:27" hidden="1" x14ac:dyDescent="0.2">
      <c r="A199" t="s">
        <v>29</v>
      </c>
      <c r="B199" s="1">
        <v>46191</v>
      </c>
      <c r="C199">
        <v>292.05999755859301</v>
      </c>
      <c r="D199">
        <v>275</v>
      </c>
      <c r="E199" s="4">
        <v>0.102384294092041</v>
      </c>
      <c r="F199">
        <v>0.03</v>
      </c>
      <c r="G199">
        <v>0</v>
      </c>
      <c r="H199" s="5">
        <v>20.675000000000001</v>
      </c>
      <c r="I199" t="s">
        <v>7</v>
      </c>
      <c r="J199" s="2" t="s">
        <v>95</v>
      </c>
      <c r="K199">
        <v>20.85</v>
      </c>
      <c r="L199" s="2" t="s">
        <v>94</v>
      </c>
      <c r="M199">
        <v>40</v>
      </c>
      <c r="N199">
        <v>20122</v>
      </c>
      <c r="O199" s="4">
        <v>0.27436028381347599</v>
      </c>
      <c r="P199" s="4">
        <v>1.0620363547585201</v>
      </c>
      <c r="Q199" s="4">
        <v>0.25028777547327302</v>
      </c>
      <c r="R199" s="4">
        <v>20.674999999999901</v>
      </c>
      <c r="S199" s="4">
        <v>0.82994041154826403</v>
      </c>
      <c r="T199" s="4">
        <v>0.74985446581479898</v>
      </c>
      <c r="U199" s="4">
        <v>0.79671376242886305</v>
      </c>
      <c r="V199" s="4">
        <v>1.2086774635116201E-2</v>
      </c>
      <c r="W199" s="4">
        <v>26.419680280829802</v>
      </c>
      <c r="X199" s="4">
        <v>-38.653059560827899</v>
      </c>
      <c r="Y199" s="4">
        <v>21.706823817699199</v>
      </c>
      <c r="Z199" t="b">
        <v>0</v>
      </c>
      <c r="AA199" t="b">
        <v>0</v>
      </c>
    </row>
    <row r="200" spans="1:27" hidden="1" x14ac:dyDescent="0.2">
      <c r="A200" t="s">
        <v>29</v>
      </c>
      <c r="B200" s="1">
        <v>46162</v>
      </c>
      <c r="C200">
        <v>292.05999755859301</v>
      </c>
      <c r="D200">
        <v>282.5</v>
      </c>
      <c r="E200" s="5">
        <v>2.29866642519393E-2</v>
      </c>
      <c r="F200">
        <v>0.03</v>
      </c>
      <c r="G200">
        <v>0</v>
      </c>
      <c r="H200" s="5">
        <v>1.625</v>
      </c>
      <c r="I200" t="s">
        <v>8</v>
      </c>
      <c r="J200" s="3" t="s">
        <v>454</v>
      </c>
      <c r="K200" s="3" t="s">
        <v>455</v>
      </c>
      <c r="L200" s="3" t="s">
        <v>456</v>
      </c>
      <c r="M200">
        <v>22</v>
      </c>
      <c r="N200">
        <v>68</v>
      </c>
      <c r="O200" s="4">
        <v>0.27783925292968698</v>
      </c>
      <c r="P200" s="4">
        <v>1.03384069932245</v>
      </c>
      <c r="Q200" s="4">
        <v>0.29255345259582499</v>
      </c>
      <c r="R200" s="4">
        <v>1.62499999999999</v>
      </c>
      <c r="S200" s="4">
        <v>0.78804954293896401</v>
      </c>
      <c r="T200" s="4">
        <v>0.74369447956675105</v>
      </c>
      <c r="U200" s="4">
        <v>-0.21533386365284601</v>
      </c>
      <c r="V200" s="4">
        <v>2.2575717025412501E-2</v>
      </c>
      <c r="W200" s="4">
        <v>12.9499140986323</v>
      </c>
      <c r="X200" s="4">
        <v>-80.471929264802895</v>
      </c>
      <c r="Y200" s="4">
        <v>-1.48299401570983</v>
      </c>
      <c r="Z200" t="b">
        <v>1</v>
      </c>
      <c r="AA200" t="b">
        <v>0</v>
      </c>
    </row>
    <row r="201" spans="1:27" hidden="1" x14ac:dyDescent="0.2">
      <c r="A201" t="s">
        <v>29</v>
      </c>
      <c r="B201" s="1">
        <v>46311</v>
      </c>
      <c r="C201">
        <v>292.05999755859301</v>
      </c>
      <c r="D201">
        <v>250</v>
      </c>
      <c r="E201" s="4">
        <v>0.43092634749613401</v>
      </c>
      <c r="F201">
        <v>0.03</v>
      </c>
      <c r="G201">
        <v>0</v>
      </c>
      <c r="H201" s="5">
        <v>51.25</v>
      </c>
      <c r="I201" t="s">
        <v>7</v>
      </c>
      <c r="J201">
        <v>51</v>
      </c>
      <c r="K201">
        <v>51.5</v>
      </c>
      <c r="L201">
        <v>50.52</v>
      </c>
      <c r="M201">
        <v>40</v>
      </c>
      <c r="N201">
        <v>536</v>
      </c>
      <c r="O201" s="4">
        <v>0.35282019256591701</v>
      </c>
      <c r="P201" s="4">
        <v>1.1682399902343701</v>
      </c>
      <c r="Q201" s="4">
        <v>0.30483096486941802</v>
      </c>
      <c r="R201" s="4">
        <v>51.249999999999901</v>
      </c>
      <c r="S201" s="4">
        <v>0.94173668744684702</v>
      </c>
      <c r="T201" s="4">
        <v>0.74163045976548203</v>
      </c>
      <c r="U201" s="4">
        <v>0.82683626654978304</v>
      </c>
      <c r="V201" s="4">
        <v>4.38123397566574E-3</v>
      </c>
      <c r="W201" s="4">
        <v>49.091096253602501</v>
      </c>
      <c r="X201" s="4">
        <v>-23.0702339372613</v>
      </c>
      <c r="Y201" s="4">
        <v>81.977617590794196</v>
      </c>
      <c r="Z201" t="b">
        <v>0</v>
      </c>
      <c r="AA201" t="b">
        <v>0</v>
      </c>
    </row>
    <row r="202" spans="1:27" hidden="1" x14ac:dyDescent="0.2">
      <c r="A202" t="s">
        <v>29</v>
      </c>
      <c r="B202" s="1">
        <v>46829</v>
      </c>
      <c r="C202">
        <v>292.05999755859301</v>
      </c>
      <c r="D202">
        <v>195</v>
      </c>
      <c r="E202" s="4">
        <v>1.8491329737870399</v>
      </c>
      <c r="F202">
        <v>0.03</v>
      </c>
      <c r="G202">
        <v>0</v>
      </c>
      <c r="H202" s="5">
        <v>117.02500000000001</v>
      </c>
      <c r="I202" t="s">
        <v>7</v>
      </c>
      <c r="J202">
        <v>115</v>
      </c>
      <c r="K202">
        <v>119.05</v>
      </c>
      <c r="L202">
        <v>116.25</v>
      </c>
      <c r="M202">
        <v>19</v>
      </c>
      <c r="N202">
        <v>81</v>
      </c>
      <c r="O202" s="4">
        <v>0.45194029510498002</v>
      </c>
      <c r="P202" s="4">
        <v>1.4977435772235499</v>
      </c>
      <c r="Q202" s="4">
        <v>0.34721346797773101</v>
      </c>
      <c r="R202" s="4">
        <v>117.025000000036</v>
      </c>
      <c r="S202" s="4">
        <v>1.2091411231964</v>
      </c>
      <c r="T202" s="4">
        <v>0.73699042734543496</v>
      </c>
      <c r="U202" s="4">
        <v>0.886695683684948</v>
      </c>
      <c r="V202" s="4">
        <v>1.3927823528235401E-3</v>
      </c>
      <c r="W202" s="4">
        <v>76.276738613184605</v>
      </c>
      <c r="X202" s="4">
        <v>-11.4195782767925</v>
      </c>
      <c r="Y202" s="4">
        <v>262.47210894672799</v>
      </c>
      <c r="Z202" t="b">
        <v>0</v>
      </c>
      <c r="AA202" t="b">
        <v>1</v>
      </c>
    </row>
    <row r="203" spans="1:27" x14ac:dyDescent="0.2">
      <c r="A203" t="s">
        <v>29</v>
      </c>
      <c r="B203" s="1">
        <v>46773</v>
      </c>
      <c r="C203">
        <v>292.05999755859301</v>
      </c>
      <c r="D203">
        <v>200</v>
      </c>
      <c r="E203" s="4">
        <v>1.6958133396347299</v>
      </c>
      <c r="F203">
        <v>0.03</v>
      </c>
      <c r="G203">
        <v>0</v>
      </c>
      <c r="H203" s="5">
        <v>111.47499999999999</v>
      </c>
      <c r="I203" t="s">
        <v>7</v>
      </c>
      <c r="J203">
        <v>110.25</v>
      </c>
      <c r="K203">
        <v>112.7</v>
      </c>
      <c r="L203">
        <v>112</v>
      </c>
      <c r="M203">
        <v>3</v>
      </c>
      <c r="N203">
        <v>992</v>
      </c>
      <c r="O203" s="4">
        <v>0.439000971374511</v>
      </c>
      <c r="P203" s="4">
        <v>1.4602999877929601</v>
      </c>
      <c r="Q203" s="4">
        <v>0.34581344103157502</v>
      </c>
      <c r="R203" s="4">
        <v>111.474999999983</v>
      </c>
      <c r="S203" s="4">
        <v>1.1789461734801301</v>
      </c>
      <c r="T203" s="4">
        <v>0.72861615969955495</v>
      </c>
      <c r="U203" s="4">
        <v>0.88079019500053801</v>
      </c>
      <c r="V203" s="4">
        <v>1.51387873280321E-3</v>
      </c>
      <c r="W203" s="4">
        <v>75.727768421882899</v>
      </c>
      <c r="X203" s="4">
        <v>-12.094331844407501</v>
      </c>
      <c r="Y203" s="4">
        <v>247.19630619695701</v>
      </c>
      <c r="Z203" t="b">
        <v>0</v>
      </c>
      <c r="AA203" t="b">
        <v>1</v>
      </c>
    </row>
    <row r="204" spans="1:27" hidden="1" x14ac:dyDescent="0.2">
      <c r="A204" t="s">
        <v>29</v>
      </c>
      <c r="B204" s="1">
        <v>46773</v>
      </c>
      <c r="C204">
        <v>292.05999755859301</v>
      </c>
      <c r="D204">
        <v>210</v>
      </c>
      <c r="E204" s="5">
        <v>1.6958133396347299</v>
      </c>
      <c r="F204">
        <v>0.03</v>
      </c>
      <c r="G204">
        <v>0</v>
      </c>
      <c r="H204" s="5">
        <v>9.2750000000000004</v>
      </c>
      <c r="I204" t="s">
        <v>8</v>
      </c>
      <c r="J204" s="2" t="s">
        <v>220</v>
      </c>
      <c r="K204" s="3" t="s">
        <v>222</v>
      </c>
      <c r="L204" s="3" t="s">
        <v>242</v>
      </c>
      <c r="M204">
        <v>51</v>
      </c>
      <c r="N204">
        <v>1704</v>
      </c>
      <c r="O204" s="4">
        <v>0.29416599395751902</v>
      </c>
      <c r="P204" s="4">
        <v>1.3907618931361601</v>
      </c>
      <c r="Q204" s="4">
        <v>0.31441471732694198</v>
      </c>
      <c r="R204" s="4">
        <v>9.27500000000623</v>
      </c>
      <c r="S204" s="4">
        <v>1.1345876560589701</v>
      </c>
      <c r="T204" s="4">
        <v>0.725146127226863</v>
      </c>
      <c r="U204" s="4">
        <v>-0.12827406377548101</v>
      </c>
      <c r="V204" s="4">
        <v>1.75272915711774E-3</v>
      </c>
      <c r="W204" s="4">
        <v>79.714968641394705</v>
      </c>
      <c r="X204" s="4">
        <v>-5.9876726660117496</v>
      </c>
      <c r="Y204" s="4">
        <v>-79.260149522203506</v>
      </c>
      <c r="Z204" t="b">
        <v>1</v>
      </c>
      <c r="AA204" t="b">
        <v>0</v>
      </c>
    </row>
    <row r="205" spans="1:27" hidden="1" x14ac:dyDescent="0.2">
      <c r="A205" t="s">
        <v>29</v>
      </c>
      <c r="B205" s="1">
        <v>46555</v>
      </c>
      <c r="C205">
        <v>292.05999755859301</v>
      </c>
      <c r="D205">
        <v>220</v>
      </c>
      <c r="E205" s="4">
        <v>1.0989618995621599</v>
      </c>
      <c r="F205">
        <v>0.03</v>
      </c>
      <c r="G205">
        <v>0</v>
      </c>
      <c r="H205" s="5">
        <v>87.9</v>
      </c>
      <c r="I205" t="s">
        <v>7</v>
      </c>
      <c r="J205">
        <v>87.6</v>
      </c>
      <c r="K205">
        <v>88.2</v>
      </c>
      <c r="L205">
        <v>88.6</v>
      </c>
      <c r="M205">
        <v>10</v>
      </c>
      <c r="N205">
        <v>4256</v>
      </c>
      <c r="O205" s="4">
        <v>0.40517257431030201</v>
      </c>
      <c r="P205" s="4">
        <v>1.32754544344815</v>
      </c>
      <c r="Q205" s="4">
        <v>0.33506303396909298</v>
      </c>
      <c r="R205" s="4">
        <v>87.899999999999807</v>
      </c>
      <c r="S205" s="4">
        <v>1.0761223166655201</v>
      </c>
      <c r="T205" s="4">
        <v>0.72487110209364303</v>
      </c>
      <c r="U205" s="4">
        <v>0.85906372192069003</v>
      </c>
      <c r="V205" s="4">
        <v>2.1794912408240798E-3</v>
      </c>
      <c r="W205" s="4">
        <v>68.455513895051297</v>
      </c>
      <c r="X205" s="4">
        <v>-15.3256621029443</v>
      </c>
      <c r="Y205" s="4">
        <v>179.12875493016401</v>
      </c>
      <c r="Z205" t="b">
        <v>0</v>
      </c>
      <c r="AA205" t="b">
        <v>1</v>
      </c>
    </row>
    <row r="206" spans="1:27" hidden="1" x14ac:dyDescent="0.2">
      <c r="A206" t="s">
        <v>29</v>
      </c>
      <c r="B206" s="1">
        <v>46738</v>
      </c>
      <c r="C206">
        <v>292.05999755859301</v>
      </c>
      <c r="D206">
        <v>205</v>
      </c>
      <c r="E206" s="4">
        <v>1.5999885702488701</v>
      </c>
      <c r="F206">
        <v>0.03</v>
      </c>
      <c r="G206">
        <v>0</v>
      </c>
      <c r="H206" s="5">
        <v>106.25</v>
      </c>
      <c r="I206" t="s">
        <v>7</v>
      </c>
      <c r="J206">
        <v>104.5</v>
      </c>
      <c r="K206">
        <v>108</v>
      </c>
      <c r="L206">
        <v>99.55</v>
      </c>
      <c r="M206">
        <v>51</v>
      </c>
      <c r="N206">
        <v>951</v>
      </c>
      <c r="O206" s="4">
        <v>0.43645277908325097</v>
      </c>
      <c r="P206" s="4">
        <v>1.42468291491996</v>
      </c>
      <c r="Q206" s="4">
        <v>0.34053411040798998</v>
      </c>
      <c r="R206" s="4">
        <v>106.25000000003099</v>
      </c>
      <c r="S206" s="4">
        <v>1.1485226777562301</v>
      </c>
      <c r="T206" s="4">
        <v>0.71777885234668104</v>
      </c>
      <c r="U206" s="4">
        <v>0.87462357166176397</v>
      </c>
      <c r="V206" s="4">
        <v>1.6397553617616199E-3</v>
      </c>
      <c r="W206" s="4">
        <v>76.208026455047005</v>
      </c>
      <c r="X206" s="4">
        <v>-12.5856573344543</v>
      </c>
      <c r="Y206" s="4">
        <v>238.706387892897</v>
      </c>
      <c r="Z206" t="b">
        <v>0</v>
      </c>
      <c r="AA206" t="b">
        <v>1</v>
      </c>
    </row>
    <row r="207" spans="1:27" hidden="1" x14ac:dyDescent="0.2">
      <c r="A207" t="s">
        <v>29</v>
      </c>
      <c r="B207" s="1">
        <v>46402</v>
      </c>
      <c r="C207">
        <v>292.05999755859301</v>
      </c>
      <c r="D207">
        <v>240</v>
      </c>
      <c r="E207" s="4">
        <v>0.68007074488696795</v>
      </c>
      <c r="F207">
        <v>0.03</v>
      </c>
      <c r="G207">
        <v>0</v>
      </c>
      <c r="H207" s="5">
        <v>64.375</v>
      </c>
      <c r="I207" t="s">
        <v>7</v>
      </c>
      <c r="J207">
        <v>64.150000000000006</v>
      </c>
      <c r="K207">
        <v>64.599999999999994</v>
      </c>
      <c r="L207">
        <v>63.89</v>
      </c>
      <c r="M207">
        <v>3</v>
      </c>
      <c r="N207">
        <v>8740</v>
      </c>
      <c r="O207" s="4">
        <v>0.367895725402832</v>
      </c>
      <c r="P207" s="4">
        <v>1.21691665649414</v>
      </c>
      <c r="Q207" s="4">
        <v>0.311784243460279</v>
      </c>
      <c r="R207" s="4">
        <v>64.374999999993804</v>
      </c>
      <c r="S207" s="4">
        <v>0.97145210304364105</v>
      </c>
      <c r="T207" s="4">
        <v>0.71433485564723298</v>
      </c>
      <c r="U207" s="4">
        <v>0.83433840328349096</v>
      </c>
      <c r="V207" s="4">
        <v>3.3142156252577801E-3</v>
      </c>
      <c r="W207" s="4">
        <v>59.942268058230503</v>
      </c>
      <c r="X207" s="4">
        <v>-19.119578627259401</v>
      </c>
      <c r="Y207" s="4">
        <v>121.937957668365</v>
      </c>
      <c r="Z207" t="b">
        <v>0</v>
      </c>
      <c r="AA207" t="b">
        <v>1</v>
      </c>
    </row>
    <row r="208" spans="1:27" hidden="1" x14ac:dyDescent="0.2">
      <c r="A208" t="s">
        <v>29</v>
      </c>
      <c r="B208" s="1">
        <v>46374</v>
      </c>
      <c r="C208">
        <v>292.05999755859301</v>
      </c>
      <c r="D208">
        <v>245</v>
      </c>
      <c r="E208" s="4">
        <v>0.60341093023648795</v>
      </c>
      <c r="F208">
        <v>0.03</v>
      </c>
      <c r="G208">
        <v>0</v>
      </c>
      <c r="H208" s="5">
        <v>58.55</v>
      </c>
      <c r="I208" t="s">
        <v>7</v>
      </c>
      <c r="J208">
        <v>58.15</v>
      </c>
      <c r="K208">
        <v>58.95</v>
      </c>
      <c r="L208">
        <v>60.65</v>
      </c>
      <c r="M208">
        <v>45</v>
      </c>
      <c r="N208">
        <v>289</v>
      </c>
      <c r="O208" s="4">
        <v>0.35739778350829998</v>
      </c>
      <c r="P208" s="4">
        <v>1.1920816226881299</v>
      </c>
      <c r="Q208" s="4">
        <v>0.30177244388124003</v>
      </c>
      <c r="R208" s="4">
        <v>58.549999999992302</v>
      </c>
      <c r="S208" s="4">
        <v>0.94395952301390695</v>
      </c>
      <c r="T208" s="4">
        <v>0.70954410846527505</v>
      </c>
      <c r="U208" s="4">
        <v>0.82740483352204497</v>
      </c>
      <c r="V208" s="4">
        <v>3.7321637701357899E-3</v>
      </c>
      <c r="W208" s="4">
        <v>57.969239099355903</v>
      </c>
      <c r="X208" s="4">
        <v>-19.988582684554402</v>
      </c>
      <c r="Y208" s="4">
        <v>110.48565984405499</v>
      </c>
      <c r="Z208" t="b">
        <v>0</v>
      </c>
      <c r="AA208" t="b">
        <v>0</v>
      </c>
    </row>
    <row r="209" spans="1:27" hidden="1" x14ac:dyDescent="0.2">
      <c r="A209" t="s">
        <v>29</v>
      </c>
      <c r="B209" s="1">
        <v>46199</v>
      </c>
      <c r="C209">
        <v>292.05999755859301</v>
      </c>
      <c r="D209">
        <v>275</v>
      </c>
      <c r="E209" s="4">
        <v>0.124287092298907</v>
      </c>
      <c r="F209">
        <v>0.03</v>
      </c>
      <c r="G209">
        <v>0</v>
      </c>
      <c r="H209" s="5">
        <v>21.274999999999999</v>
      </c>
      <c r="I209" t="s">
        <v>7</v>
      </c>
      <c r="J209" s="2" t="s">
        <v>88</v>
      </c>
      <c r="K209">
        <v>21.85</v>
      </c>
      <c r="L209" s="2" t="s">
        <v>77</v>
      </c>
      <c r="N209">
        <v>31</v>
      </c>
      <c r="O209" s="4">
        <v>0.28009753112792901</v>
      </c>
      <c r="P209" s="4">
        <v>1.0620363547585201</v>
      </c>
      <c r="Q209" s="4">
        <v>0.242772105321403</v>
      </c>
      <c r="R209" s="4">
        <v>21.274999999999999</v>
      </c>
      <c r="S209" s="4">
        <v>0.789591648438563</v>
      </c>
      <c r="T209" s="4">
        <v>0.704003861191833</v>
      </c>
      <c r="U209" s="4">
        <v>0.78511685640498396</v>
      </c>
      <c r="V209" s="4">
        <v>1.16854290606986E-2</v>
      </c>
      <c r="W209" s="4">
        <v>30.075553597177201</v>
      </c>
      <c r="X209" s="4">
        <v>-35.614333699176598</v>
      </c>
      <c r="Y209" s="4">
        <v>25.854974896231202</v>
      </c>
      <c r="Z209" t="b">
        <v>0</v>
      </c>
      <c r="AA209" t="b">
        <v>0</v>
      </c>
    </row>
    <row r="210" spans="1:27" hidden="1" x14ac:dyDescent="0.2">
      <c r="A210" t="s">
        <v>29</v>
      </c>
      <c r="B210" s="1">
        <v>46738</v>
      </c>
      <c r="C210">
        <v>292.05999755859301</v>
      </c>
      <c r="D210">
        <v>215</v>
      </c>
      <c r="E210" s="5">
        <v>1.5999885702488701</v>
      </c>
      <c r="F210">
        <v>0.03</v>
      </c>
      <c r="G210">
        <v>0</v>
      </c>
      <c r="H210" s="5">
        <v>9.7249999999999996</v>
      </c>
      <c r="I210" t="s">
        <v>8</v>
      </c>
      <c r="J210" s="2" t="s">
        <v>234</v>
      </c>
      <c r="K210" s="3" t="s">
        <v>181</v>
      </c>
      <c r="L210" s="2" t="s">
        <v>183</v>
      </c>
      <c r="M210">
        <v>8</v>
      </c>
      <c r="N210">
        <v>1080</v>
      </c>
      <c r="O210" s="4">
        <v>0.29378452804565403</v>
      </c>
      <c r="P210" s="4">
        <v>1.35841859329578</v>
      </c>
      <c r="Q210" s="4">
        <v>0.31329385004063998</v>
      </c>
      <c r="R210" s="4">
        <v>9.7250000000002608</v>
      </c>
      <c r="S210" s="4">
        <v>1.0922444263248601</v>
      </c>
      <c r="T210" s="4">
        <v>0.69595698457017097</v>
      </c>
      <c r="U210" s="4">
        <v>-0.137362840013348</v>
      </c>
      <c r="V210" s="4">
        <v>1.89832898595829E-3</v>
      </c>
      <c r="W210" s="4">
        <v>81.167913768629404</v>
      </c>
      <c r="X210" s="4">
        <v>-6.45145111062482</v>
      </c>
      <c r="Y210" s="4">
        <v>-79.748535455039402</v>
      </c>
      <c r="Z210" t="b">
        <v>1</v>
      </c>
      <c r="AA210" t="b">
        <v>0</v>
      </c>
    </row>
    <row r="211" spans="1:27" hidden="1" x14ac:dyDescent="0.2">
      <c r="A211" t="s">
        <v>29</v>
      </c>
      <c r="B211" s="1">
        <v>46829</v>
      </c>
      <c r="C211">
        <v>292.05999755859301</v>
      </c>
      <c r="D211">
        <v>200</v>
      </c>
      <c r="E211" s="4">
        <v>1.8491329737870399</v>
      </c>
      <c r="F211">
        <v>0.03</v>
      </c>
      <c r="G211">
        <v>0</v>
      </c>
      <c r="H211" s="5">
        <v>113.22499999999999</v>
      </c>
      <c r="I211" t="s">
        <v>7</v>
      </c>
      <c r="J211">
        <v>111</v>
      </c>
      <c r="K211">
        <v>115.45</v>
      </c>
      <c r="L211">
        <v>114.71</v>
      </c>
      <c r="M211">
        <v>52</v>
      </c>
      <c r="N211">
        <v>274</v>
      </c>
      <c r="O211" s="4">
        <v>0.44751529052734301</v>
      </c>
      <c r="P211" s="4">
        <v>1.4602999877929601</v>
      </c>
      <c r="Q211" s="4">
        <v>0.34474976916271</v>
      </c>
      <c r="R211" s="4">
        <v>113.22499999999999</v>
      </c>
      <c r="S211" s="4">
        <v>1.16041437086043</v>
      </c>
      <c r="T211" s="4">
        <v>0.69161388235209098</v>
      </c>
      <c r="U211" s="4">
        <v>0.87705993072757704</v>
      </c>
      <c r="V211" s="4">
        <v>1.4860992530450301E-3</v>
      </c>
      <c r="W211" s="4">
        <v>80.809812194640102</v>
      </c>
      <c r="X211" s="4">
        <v>-11.820907900736501</v>
      </c>
      <c r="Y211" s="4">
        <v>264.29495097531799</v>
      </c>
      <c r="Z211" t="b">
        <v>0</v>
      </c>
      <c r="AA211" t="b">
        <v>1</v>
      </c>
    </row>
    <row r="212" spans="1:27" hidden="1" x14ac:dyDescent="0.2">
      <c r="A212" t="s">
        <v>29</v>
      </c>
      <c r="B212" s="1">
        <v>46738</v>
      </c>
      <c r="C212">
        <v>292.05999755859301</v>
      </c>
      <c r="D212">
        <v>210</v>
      </c>
      <c r="E212" s="4">
        <v>1.5999885702488701</v>
      </c>
      <c r="F212">
        <v>0.03</v>
      </c>
      <c r="G212">
        <v>0</v>
      </c>
      <c r="H212" s="5">
        <v>102</v>
      </c>
      <c r="I212" t="s">
        <v>7</v>
      </c>
      <c r="J212">
        <v>100</v>
      </c>
      <c r="K212">
        <v>104</v>
      </c>
      <c r="L212">
        <v>104.42</v>
      </c>
      <c r="M212">
        <v>3</v>
      </c>
      <c r="N212">
        <v>877</v>
      </c>
      <c r="O212" s="4">
        <v>0.42818259811401299</v>
      </c>
      <c r="P212" s="4">
        <v>1.3907618931361601</v>
      </c>
      <c r="Q212" s="4">
        <v>0.33241502279833202</v>
      </c>
      <c r="R212" s="4">
        <v>102</v>
      </c>
      <c r="S212" s="4">
        <v>1.1088690702033099</v>
      </c>
      <c r="T212" s="4">
        <v>0.68839513185919199</v>
      </c>
      <c r="U212" s="4">
        <v>0.86625666574797699</v>
      </c>
      <c r="V212" s="4">
        <v>1.75669633961863E-3</v>
      </c>
      <c r="W212" s="4">
        <v>79.696339354544506</v>
      </c>
      <c r="X212" s="4">
        <v>-12.8088581263795</v>
      </c>
      <c r="Y212" s="4">
        <v>241.59654561347901</v>
      </c>
      <c r="Z212" t="b">
        <v>0</v>
      </c>
      <c r="AA212" t="b">
        <v>1</v>
      </c>
    </row>
    <row r="213" spans="1:27" hidden="1" x14ac:dyDescent="0.2">
      <c r="A213" t="s">
        <v>29</v>
      </c>
      <c r="B213" s="1">
        <v>46555</v>
      </c>
      <c r="C213">
        <v>292.05999755859301</v>
      </c>
      <c r="D213">
        <v>230</v>
      </c>
      <c r="E213" s="5">
        <v>1.0989618995621599</v>
      </c>
      <c r="F213">
        <v>0.03</v>
      </c>
      <c r="G213">
        <v>0</v>
      </c>
      <c r="H213" s="5">
        <v>9</v>
      </c>
      <c r="I213" t="s">
        <v>8</v>
      </c>
      <c r="J213" s="2" t="s">
        <v>245</v>
      </c>
      <c r="K213" s="2" t="s">
        <v>219</v>
      </c>
      <c r="L213" s="2" t="s">
        <v>211</v>
      </c>
      <c r="M213">
        <v>56</v>
      </c>
      <c r="N213">
        <v>3791</v>
      </c>
      <c r="O213" s="4">
        <v>0.282401585235595</v>
      </c>
      <c r="P213" s="4">
        <v>1.26982607634171</v>
      </c>
      <c r="Q213" s="4">
        <v>0.30647122120843301</v>
      </c>
      <c r="R213" s="4">
        <v>8.9999999999933298</v>
      </c>
      <c r="S213" s="4">
        <v>1.00678715044039</v>
      </c>
      <c r="T213" s="4">
        <v>0.68550912879292003</v>
      </c>
      <c r="U213" s="4">
        <v>-0.15701853541969199</v>
      </c>
      <c r="V213" s="4">
        <v>2.5612507926199698E-3</v>
      </c>
      <c r="W213" s="4">
        <v>73.581492916329694</v>
      </c>
      <c r="X213" s="4">
        <v>-8.6141948851734504</v>
      </c>
      <c r="Y213" s="4">
        <v>-60.287767399824602</v>
      </c>
      <c r="Z213" t="b">
        <v>1</v>
      </c>
      <c r="AA213" t="b">
        <v>0</v>
      </c>
    </row>
    <row r="214" spans="1:27" hidden="1" x14ac:dyDescent="0.2">
      <c r="A214" t="s">
        <v>29</v>
      </c>
      <c r="B214" s="1">
        <v>46346</v>
      </c>
      <c r="C214">
        <v>292.05999755859301</v>
      </c>
      <c r="D214">
        <v>250</v>
      </c>
      <c r="E214" s="4">
        <v>0.52675111540592401</v>
      </c>
      <c r="F214">
        <v>0.03</v>
      </c>
      <c r="G214">
        <v>0</v>
      </c>
      <c r="H214" s="5">
        <v>53</v>
      </c>
      <c r="I214" t="s">
        <v>7</v>
      </c>
      <c r="J214">
        <v>52.6</v>
      </c>
      <c r="K214">
        <v>53.4</v>
      </c>
      <c r="L214">
        <v>54.94</v>
      </c>
      <c r="M214">
        <v>33</v>
      </c>
      <c r="N214">
        <v>427</v>
      </c>
      <c r="O214" s="4">
        <v>0.34924967163085902</v>
      </c>
      <c r="P214" s="4">
        <v>1.1682399902343701</v>
      </c>
      <c r="Q214" s="4">
        <v>0.29758050674977199</v>
      </c>
      <c r="R214" s="4">
        <v>52.999999999998899</v>
      </c>
      <c r="S214" s="4">
        <v>0.90113299144984205</v>
      </c>
      <c r="T214" s="4">
        <v>0.68515613736823</v>
      </c>
      <c r="U214" s="4">
        <v>0.81624119324958699</v>
      </c>
      <c r="V214" s="4">
        <v>4.2140374123615003E-3</v>
      </c>
      <c r="W214" s="4">
        <v>56.344623904945202</v>
      </c>
      <c r="X214" s="4">
        <v>-21.477286621130801</v>
      </c>
      <c r="Y214" s="4">
        <v>97.655127214797403</v>
      </c>
      <c r="Z214" t="b">
        <v>0</v>
      </c>
      <c r="AA214" t="b">
        <v>0</v>
      </c>
    </row>
    <row r="215" spans="1:27" hidden="1" x14ac:dyDescent="0.2">
      <c r="A215" t="s">
        <v>29</v>
      </c>
      <c r="B215" s="1">
        <v>46220</v>
      </c>
      <c r="C215">
        <v>292.05999755859301</v>
      </c>
      <c r="D215">
        <v>270</v>
      </c>
      <c r="E215" s="4">
        <v>0.18178195212440099</v>
      </c>
      <c r="F215">
        <v>0.03</v>
      </c>
      <c r="G215">
        <v>0</v>
      </c>
      <c r="H215" s="5">
        <v>27.75</v>
      </c>
      <c r="I215" t="s">
        <v>7</v>
      </c>
      <c r="J215">
        <v>27.55</v>
      </c>
      <c r="K215">
        <v>27.95</v>
      </c>
      <c r="L215">
        <v>27</v>
      </c>
      <c r="M215">
        <v>22</v>
      </c>
      <c r="N215">
        <v>5634</v>
      </c>
      <c r="O215" s="4">
        <v>0.29621065124511697</v>
      </c>
      <c r="P215" s="4">
        <v>1.08170369466145</v>
      </c>
      <c r="Q215" s="4">
        <v>0.26576021028965002</v>
      </c>
      <c r="R215" s="4">
        <v>27.75</v>
      </c>
      <c r="S215" s="4">
        <v>0.79790704908826104</v>
      </c>
      <c r="T215" s="4">
        <v>0.68459780553833005</v>
      </c>
      <c r="U215" s="4">
        <v>0.78753778378592598</v>
      </c>
      <c r="V215" s="4">
        <v>8.7684863163337394E-3</v>
      </c>
      <c r="W215" s="4">
        <v>36.1334562415703</v>
      </c>
      <c r="X215" s="4">
        <v>-32.480807705494698</v>
      </c>
      <c r="Y215" s="4">
        <v>36.766905555210599</v>
      </c>
      <c r="Z215" t="b">
        <v>0</v>
      </c>
      <c r="AA215" t="b">
        <v>0</v>
      </c>
    </row>
    <row r="216" spans="1:27" hidden="1" x14ac:dyDescent="0.2">
      <c r="A216" t="s">
        <v>29</v>
      </c>
      <c r="B216" s="1">
        <v>46346</v>
      </c>
      <c r="C216">
        <v>292.05999755859301</v>
      </c>
      <c r="D216">
        <v>250</v>
      </c>
      <c r="E216" s="27">
        <v>0.52675111540592401</v>
      </c>
      <c r="F216">
        <v>0.03</v>
      </c>
      <c r="G216">
        <v>0</v>
      </c>
      <c r="H216" s="5">
        <v>7.0750000000000002</v>
      </c>
      <c r="I216" t="s">
        <v>8</v>
      </c>
      <c r="J216" s="3" t="s">
        <v>284</v>
      </c>
      <c r="K216" s="2" t="s">
        <v>285</v>
      </c>
      <c r="L216" s="2" t="s">
        <v>286</v>
      </c>
      <c r="M216">
        <v>679</v>
      </c>
      <c r="N216">
        <v>3018</v>
      </c>
      <c r="O216" s="4">
        <v>0.28220322296142503</v>
      </c>
      <c r="P216" s="4">
        <v>1.1682399902343701</v>
      </c>
      <c r="Q216" s="4">
        <v>0.298548214018512</v>
      </c>
      <c r="R216" s="4">
        <v>7.0749999999992497</v>
      </c>
      <c r="S216" s="4">
        <v>0.898913280481906</v>
      </c>
      <c r="T216" s="4">
        <v>0.68223408748079595</v>
      </c>
      <c r="U216" s="4">
        <v>-0.184349426776591</v>
      </c>
      <c r="V216" s="4">
        <v>4.2087779954284301E-3</v>
      </c>
      <c r="W216" s="4">
        <v>56.457301215626799</v>
      </c>
      <c r="X216" s="4">
        <v>-14.1717490569009</v>
      </c>
      <c r="Y216" s="4">
        <v>-32.087620004662902</v>
      </c>
      <c r="Z216" t="b">
        <v>1</v>
      </c>
      <c r="AA216" t="b">
        <v>0</v>
      </c>
    </row>
    <row r="217" spans="1:27" hidden="1" x14ac:dyDescent="0.2">
      <c r="A217" t="s">
        <v>29</v>
      </c>
      <c r="B217" s="1">
        <v>46311</v>
      </c>
      <c r="C217">
        <v>292.05999755859301</v>
      </c>
      <c r="D217">
        <v>255</v>
      </c>
      <c r="E217" s="4">
        <v>0.43092634749613401</v>
      </c>
      <c r="F217">
        <v>0.03</v>
      </c>
      <c r="G217">
        <v>0</v>
      </c>
      <c r="H217" s="5">
        <v>46.8</v>
      </c>
      <c r="I217" t="s">
        <v>7</v>
      </c>
      <c r="J217">
        <v>46.3</v>
      </c>
      <c r="K217">
        <v>47.3</v>
      </c>
      <c r="L217">
        <v>47.85</v>
      </c>
      <c r="M217">
        <v>3</v>
      </c>
      <c r="N217">
        <v>440</v>
      </c>
      <c r="O217" s="4">
        <v>0.34064380065917899</v>
      </c>
      <c r="P217" s="4">
        <v>1.1453333237591901</v>
      </c>
      <c r="Q217" s="4">
        <v>0.29120786722085301</v>
      </c>
      <c r="R217" s="4">
        <v>46.799999999997297</v>
      </c>
      <c r="S217" s="4">
        <v>0.87305025863732899</v>
      </c>
      <c r="T217" s="4">
        <v>0.68188691076135699</v>
      </c>
      <c r="U217" s="4">
        <v>0.80868215787437203</v>
      </c>
      <c r="V217" s="4">
        <v>4.8811268662387799E-3</v>
      </c>
      <c r="W217" s="4">
        <v>52.248087981214603</v>
      </c>
      <c r="X217" s="4">
        <v>-23.335403120882798</v>
      </c>
      <c r="Y217" s="4">
        <v>81.610430018113306</v>
      </c>
      <c r="Z217" t="b">
        <v>0</v>
      </c>
      <c r="AA217" t="b">
        <v>0</v>
      </c>
    </row>
    <row r="218" spans="1:27" hidden="1" x14ac:dyDescent="0.2">
      <c r="A218" t="s">
        <v>29</v>
      </c>
      <c r="B218" s="1">
        <v>46178</v>
      </c>
      <c r="C218">
        <v>292.05999755859301</v>
      </c>
      <c r="D218">
        <v>280</v>
      </c>
      <c r="E218" s="4">
        <v>6.6792252470498303E-2</v>
      </c>
      <c r="F218">
        <v>0.03</v>
      </c>
      <c r="G218">
        <v>0</v>
      </c>
      <c r="H218" s="5">
        <v>15.1</v>
      </c>
      <c r="I218" t="s">
        <v>7</v>
      </c>
      <c r="J218" s="2" t="s">
        <v>141</v>
      </c>
      <c r="K218" s="2" t="s">
        <v>136</v>
      </c>
      <c r="L218">
        <v>14.73</v>
      </c>
      <c r="M218">
        <v>1</v>
      </c>
      <c r="N218">
        <v>2139</v>
      </c>
      <c r="O218" s="4">
        <v>0.25781992187500002</v>
      </c>
      <c r="P218" s="4">
        <v>1.04307141985212</v>
      </c>
      <c r="Q218" s="4">
        <v>0.240009232649186</v>
      </c>
      <c r="R218" s="4">
        <v>15.1</v>
      </c>
      <c r="S218" s="4">
        <v>0.74316180242944596</v>
      </c>
      <c r="T218" s="4">
        <v>0.68113334324075403</v>
      </c>
      <c r="U218" s="4">
        <v>0.77130813688590605</v>
      </c>
      <c r="V218" s="4">
        <v>1.6707784379238699E-2</v>
      </c>
      <c r="W218" s="4">
        <v>22.846362028999401</v>
      </c>
      <c r="X218" s="4">
        <v>-47.352756080799097</v>
      </c>
      <c r="Y218" s="4">
        <v>14.0376109873277</v>
      </c>
      <c r="Z218" t="b">
        <v>0</v>
      </c>
      <c r="AA218" t="b">
        <v>0</v>
      </c>
    </row>
    <row r="219" spans="1:27" hidden="1" x14ac:dyDescent="0.2">
      <c r="A219" t="s">
        <v>29</v>
      </c>
      <c r="B219" s="1">
        <v>46829</v>
      </c>
      <c r="C219">
        <v>292.05999755859301</v>
      </c>
      <c r="D219">
        <v>210</v>
      </c>
      <c r="E219" s="5">
        <v>1.8491329737870399</v>
      </c>
      <c r="F219">
        <v>0.03</v>
      </c>
      <c r="G219">
        <v>0</v>
      </c>
      <c r="H219" s="5">
        <v>10.525</v>
      </c>
      <c r="I219" t="s">
        <v>8</v>
      </c>
      <c r="J219" s="2" t="s">
        <v>212</v>
      </c>
      <c r="K219" s="3" t="s">
        <v>213</v>
      </c>
      <c r="L219" s="3" t="s">
        <v>214</v>
      </c>
      <c r="M219">
        <v>1</v>
      </c>
      <c r="N219">
        <v>430</v>
      </c>
      <c r="O219" s="4">
        <v>0.29889617126464801</v>
      </c>
      <c r="P219" s="4">
        <v>1.3907618931361601</v>
      </c>
      <c r="Q219" s="4">
        <v>0.31849366981618599</v>
      </c>
      <c r="R219" s="4">
        <v>10.524999999999901</v>
      </c>
      <c r="S219" s="4">
        <v>1.10624736984209</v>
      </c>
      <c r="T219" s="4">
        <v>0.67315066796678902</v>
      </c>
      <c r="U219" s="4">
        <v>-0.13430973241861499</v>
      </c>
      <c r="V219" s="4">
        <v>1.7104561987535301E-3</v>
      </c>
      <c r="W219" s="4">
        <v>85.926091931445995</v>
      </c>
      <c r="X219" s="4">
        <v>-5.9073869482674199</v>
      </c>
      <c r="Y219" s="4">
        <v>-91.997139371471206</v>
      </c>
      <c r="Z219" t="b">
        <v>1</v>
      </c>
      <c r="AA219" t="b">
        <v>0</v>
      </c>
    </row>
    <row r="220" spans="1:27" hidden="1" x14ac:dyDescent="0.2">
      <c r="A220" t="s">
        <v>29</v>
      </c>
      <c r="B220" s="1">
        <v>47102</v>
      </c>
      <c r="C220">
        <v>292.05999755859301</v>
      </c>
      <c r="D220">
        <v>195</v>
      </c>
      <c r="E220" s="5">
        <v>2.5965662305023098</v>
      </c>
      <c r="F220">
        <v>0.03</v>
      </c>
      <c r="G220">
        <v>0</v>
      </c>
      <c r="H220" s="5">
        <v>11.175000000000001</v>
      </c>
      <c r="I220" t="s">
        <v>8</v>
      </c>
      <c r="J220">
        <v>10</v>
      </c>
      <c r="K220" s="3" t="s">
        <v>160</v>
      </c>
      <c r="L220" s="3" t="s">
        <v>200</v>
      </c>
      <c r="M220">
        <v>6</v>
      </c>
      <c r="N220">
        <v>342</v>
      </c>
      <c r="O220" s="4">
        <v>0.29549349533080999</v>
      </c>
      <c r="P220" s="4">
        <v>1.4977435772235499</v>
      </c>
      <c r="Q220" s="4">
        <v>0.32268421411153297</v>
      </c>
      <c r="R220" s="4">
        <v>11.174999999999899</v>
      </c>
      <c r="S220" s="4">
        <v>1.1866872543858999</v>
      </c>
      <c r="T220" s="4">
        <v>0.66671829021947804</v>
      </c>
      <c r="U220" s="4">
        <v>-0.117675502157047</v>
      </c>
      <c r="V220" s="4">
        <v>1.29917614264739E-3</v>
      </c>
      <c r="W220" s="4">
        <v>92.851583772744704</v>
      </c>
      <c r="X220" s="4">
        <v>-4.4031935929539703</v>
      </c>
      <c r="Y220" s="4">
        <v>-118.25621265104</v>
      </c>
      <c r="Z220" t="b">
        <v>1</v>
      </c>
      <c r="AA220" t="b">
        <v>0</v>
      </c>
    </row>
    <row r="221" spans="1:27" hidden="1" x14ac:dyDescent="0.2">
      <c r="A221" t="s">
        <v>29</v>
      </c>
      <c r="B221" s="1">
        <v>46283</v>
      </c>
      <c r="C221">
        <v>292.05999755859301</v>
      </c>
      <c r="D221">
        <v>260</v>
      </c>
      <c r="E221" s="5">
        <v>0.354266533880364</v>
      </c>
      <c r="F221">
        <v>0.03</v>
      </c>
      <c r="G221">
        <v>0</v>
      </c>
      <c r="H221" s="5">
        <v>6.125</v>
      </c>
      <c r="I221" t="s">
        <v>8</v>
      </c>
      <c r="J221" s="2" t="s">
        <v>270</v>
      </c>
      <c r="K221" s="2" t="s">
        <v>303</v>
      </c>
      <c r="L221" s="2" t="s">
        <v>303</v>
      </c>
      <c r="M221">
        <v>3</v>
      </c>
      <c r="N221">
        <v>5480</v>
      </c>
      <c r="O221" s="4">
        <v>0.270789762878417</v>
      </c>
      <c r="P221" s="4">
        <v>1.12330768291766</v>
      </c>
      <c r="Q221" s="4">
        <v>0.28538707395685098</v>
      </c>
      <c r="R221" s="4">
        <v>6.1249999999993401</v>
      </c>
      <c r="S221" s="4">
        <v>0.83203633683661804</v>
      </c>
      <c r="T221" s="4">
        <v>0.66217311279499003</v>
      </c>
      <c r="U221" s="4">
        <v>-0.20269421724376599</v>
      </c>
      <c r="V221" s="4">
        <v>5.6886729207814204E-3</v>
      </c>
      <c r="W221" s="4">
        <v>49.059096471152202</v>
      </c>
      <c r="X221" s="4">
        <v>-17.800592310154201</v>
      </c>
      <c r="Y221" s="4">
        <v>-23.142061923290399</v>
      </c>
      <c r="Z221" t="b">
        <v>1</v>
      </c>
      <c r="AA221" t="b">
        <v>0</v>
      </c>
    </row>
    <row r="222" spans="1:27" hidden="1" x14ac:dyDescent="0.2">
      <c r="A222" t="s">
        <v>29</v>
      </c>
      <c r="B222" s="1">
        <v>46255</v>
      </c>
      <c r="C222">
        <v>292.05999755859301</v>
      </c>
      <c r="D222">
        <v>265</v>
      </c>
      <c r="E222" s="4">
        <v>0.27760672274276199</v>
      </c>
      <c r="F222">
        <v>0.03</v>
      </c>
      <c r="G222">
        <v>0</v>
      </c>
      <c r="H222" s="5">
        <v>34.825000000000003</v>
      </c>
      <c r="I222" t="s">
        <v>7</v>
      </c>
      <c r="J222">
        <v>34.65</v>
      </c>
      <c r="K222">
        <v>35</v>
      </c>
      <c r="L222">
        <v>36.799999999999997</v>
      </c>
      <c r="M222">
        <v>97</v>
      </c>
      <c r="N222">
        <v>2717</v>
      </c>
      <c r="O222" s="4">
        <v>0.31226273681640598</v>
      </c>
      <c r="P222" s="4">
        <v>1.10211319833431</v>
      </c>
      <c r="Q222" s="4">
        <v>0.27750606802052602</v>
      </c>
      <c r="R222" s="4">
        <v>34.824999999999598</v>
      </c>
      <c r="S222" s="4">
        <v>0.79504848505859804</v>
      </c>
      <c r="T222" s="4">
        <v>0.64883498495050795</v>
      </c>
      <c r="U222" s="4">
        <v>0.786707350483417</v>
      </c>
      <c r="V222" s="4">
        <v>6.81069276542465E-3</v>
      </c>
      <c r="W222" s="4">
        <v>44.754623401402696</v>
      </c>
      <c r="X222" s="4">
        <v>-28.217420534687399</v>
      </c>
      <c r="Y222" s="4">
        <v>54.1168618652516</v>
      </c>
      <c r="Z222" t="b">
        <v>0</v>
      </c>
      <c r="AA222" t="b">
        <v>0</v>
      </c>
    </row>
    <row r="223" spans="1:27" hidden="1" x14ac:dyDescent="0.2">
      <c r="A223" t="s">
        <v>29</v>
      </c>
      <c r="B223" s="1">
        <v>46283</v>
      </c>
      <c r="C223">
        <v>292.05999755859301</v>
      </c>
      <c r="D223">
        <v>260</v>
      </c>
      <c r="E223" s="4">
        <v>0.354266533880364</v>
      </c>
      <c r="F223">
        <v>0.03</v>
      </c>
      <c r="G223">
        <v>0</v>
      </c>
      <c r="H223" s="5">
        <v>41.174999999999997</v>
      </c>
      <c r="I223" t="s">
        <v>7</v>
      </c>
      <c r="J223">
        <v>41</v>
      </c>
      <c r="K223">
        <v>41.35</v>
      </c>
      <c r="L223">
        <v>40.54</v>
      </c>
      <c r="M223">
        <v>3</v>
      </c>
      <c r="N223">
        <v>45642</v>
      </c>
      <c r="O223" s="4">
        <v>0.32935240966796803</v>
      </c>
      <c r="P223" s="4">
        <v>1.12330768291766</v>
      </c>
      <c r="Q223" s="4">
        <v>0.29028394653423301</v>
      </c>
      <c r="R223" s="4">
        <v>41.174999999999898</v>
      </c>
      <c r="S223" s="4">
        <v>0.82089055663375599</v>
      </c>
      <c r="T223" s="4">
        <v>0.64811269966155305</v>
      </c>
      <c r="U223" s="4">
        <v>0.79414569473860297</v>
      </c>
      <c r="V223" s="4">
        <v>5.6444649712719397E-3</v>
      </c>
      <c r="W223" s="4">
        <v>49.513096075796298</v>
      </c>
      <c r="X223" s="4">
        <v>-26.008267803163601</v>
      </c>
      <c r="Y223" s="4">
        <v>67.581013995122206</v>
      </c>
      <c r="Z223" t="b">
        <v>0</v>
      </c>
      <c r="AA223" t="b">
        <v>0</v>
      </c>
    </row>
    <row r="224" spans="1:27" hidden="1" x14ac:dyDescent="0.2">
      <c r="A224" t="s">
        <v>29</v>
      </c>
      <c r="B224" s="1">
        <v>46255</v>
      </c>
      <c r="C224">
        <v>292.05999755859301</v>
      </c>
      <c r="D224">
        <v>265</v>
      </c>
      <c r="E224" s="5">
        <v>0.27760672274276199</v>
      </c>
      <c r="F224">
        <v>0.03</v>
      </c>
      <c r="G224">
        <v>0</v>
      </c>
      <c r="H224" s="5">
        <v>5.6749999999999998</v>
      </c>
      <c r="I224" t="s">
        <v>8</v>
      </c>
      <c r="J224" s="2" t="s">
        <v>313</v>
      </c>
      <c r="K224" s="3" t="s">
        <v>249</v>
      </c>
      <c r="L224" s="3" t="s">
        <v>314</v>
      </c>
      <c r="M224">
        <v>107</v>
      </c>
      <c r="N224">
        <v>2719</v>
      </c>
      <c r="O224" s="4">
        <v>0.26654786193847602</v>
      </c>
      <c r="P224" s="4">
        <v>1.10211319833431</v>
      </c>
      <c r="Q224" s="4">
        <v>0.27990957042619802</v>
      </c>
      <c r="R224" s="4">
        <v>5.67499999999984</v>
      </c>
      <c r="S224" s="4">
        <v>0.78948256394023697</v>
      </c>
      <c r="T224" s="4">
        <v>0.64200269693156597</v>
      </c>
      <c r="U224" s="4">
        <v>-0.21491500832775601</v>
      </c>
      <c r="V224" s="4">
        <v>6.7820522067695696E-3</v>
      </c>
      <c r="W224" s="4">
        <v>44.952413075753</v>
      </c>
      <c r="X224" s="4">
        <v>-20.609362456686998</v>
      </c>
      <c r="Y224" s="4">
        <v>-19.000258246963899</v>
      </c>
      <c r="Z224" t="b">
        <v>1</v>
      </c>
      <c r="AA224" t="b">
        <v>0</v>
      </c>
    </row>
    <row r="225" spans="1:27" hidden="1" x14ac:dyDescent="0.2">
      <c r="A225" t="s">
        <v>29</v>
      </c>
      <c r="B225" s="1">
        <v>46465</v>
      </c>
      <c r="C225">
        <v>292.05999755859301</v>
      </c>
      <c r="D225">
        <v>240</v>
      </c>
      <c r="E225" s="4">
        <v>0.852555335781364</v>
      </c>
      <c r="F225">
        <v>0.03</v>
      </c>
      <c r="G225">
        <v>0</v>
      </c>
      <c r="H225" s="5">
        <v>67.224999999999994</v>
      </c>
      <c r="I225" t="s">
        <v>7</v>
      </c>
      <c r="J225">
        <v>66.349999999999994</v>
      </c>
      <c r="K225">
        <v>68.099999999999994</v>
      </c>
      <c r="L225">
        <v>67.760000000000005</v>
      </c>
      <c r="M225">
        <v>7</v>
      </c>
      <c r="N225">
        <v>386</v>
      </c>
      <c r="O225" s="4">
        <v>0.37222917816162099</v>
      </c>
      <c r="P225" s="4">
        <v>1.21691665649414</v>
      </c>
      <c r="Q225" s="4">
        <v>0.30669187763724798</v>
      </c>
      <c r="R225" s="4">
        <v>67.225000000013196</v>
      </c>
      <c r="S225" s="4">
        <v>0.92517844728522702</v>
      </c>
      <c r="T225" s="4">
        <v>0.64199780478758495</v>
      </c>
      <c r="U225" s="4">
        <v>0.82256345371102602</v>
      </c>
      <c r="V225" s="4">
        <v>3.1441707601760102E-3</v>
      </c>
      <c r="W225" s="4">
        <v>70.125364271092707</v>
      </c>
      <c r="X225" s="4">
        <v>-17.803573339381</v>
      </c>
      <c r="Y225" s="4">
        <v>147.503054243848</v>
      </c>
      <c r="Z225" t="b">
        <v>0</v>
      </c>
      <c r="AA225" t="b">
        <v>1</v>
      </c>
    </row>
    <row r="226" spans="1:27" x14ac:dyDescent="0.2">
      <c r="A226" t="s">
        <v>29</v>
      </c>
      <c r="B226" s="1">
        <v>46773</v>
      </c>
      <c r="C226">
        <v>292.05999755859301</v>
      </c>
      <c r="D226">
        <v>210</v>
      </c>
      <c r="E226" s="4">
        <v>1.6958133396347299</v>
      </c>
      <c r="F226">
        <v>0.03</v>
      </c>
      <c r="G226">
        <v>0</v>
      </c>
      <c r="H226" s="5">
        <v>103.85</v>
      </c>
      <c r="I226" t="s">
        <v>7</v>
      </c>
      <c r="J226">
        <v>102.6</v>
      </c>
      <c r="K226">
        <v>105.1</v>
      </c>
      <c r="L226">
        <v>104.91</v>
      </c>
      <c r="M226">
        <v>4</v>
      </c>
      <c r="N226">
        <v>274</v>
      </c>
      <c r="O226" s="4">
        <v>0.42654992401122999</v>
      </c>
      <c r="P226" s="4">
        <v>1.3907618931361601</v>
      </c>
      <c r="Q226" s="4">
        <v>0.339940850544453</v>
      </c>
      <c r="R226" s="4">
        <v>103.85</v>
      </c>
      <c r="S226" s="4">
        <v>1.0813845192651199</v>
      </c>
      <c r="T226" s="4">
        <v>0.63870199236968195</v>
      </c>
      <c r="U226" s="4">
        <v>0.86023694751250102</v>
      </c>
      <c r="V226" s="4">
        <v>1.71955177975075E-3</v>
      </c>
      <c r="W226" s="4">
        <v>84.555296421699396</v>
      </c>
      <c r="X226" s="4">
        <v>-12.896654227354899</v>
      </c>
      <c r="Y226" s="4">
        <v>249.947286119658</v>
      </c>
      <c r="Z226" t="b">
        <v>0</v>
      </c>
      <c r="AA226" t="b">
        <v>1</v>
      </c>
    </row>
    <row r="227" spans="1:27" hidden="1" x14ac:dyDescent="0.2">
      <c r="A227" t="s">
        <v>29</v>
      </c>
      <c r="B227" s="1">
        <v>46199</v>
      </c>
      <c r="C227">
        <v>292.05999755859301</v>
      </c>
      <c r="D227">
        <v>275</v>
      </c>
      <c r="E227" s="5">
        <v>0.124287092298907</v>
      </c>
      <c r="F227">
        <v>0.03</v>
      </c>
      <c r="G227">
        <v>0</v>
      </c>
      <c r="H227" s="5">
        <v>3.875</v>
      </c>
      <c r="I227" t="s">
        <v>8</v>
      </c>
      <c r="J227" s="2" t="s">
        <v>351</v>
      </c>
      <c r="K227" s="2" t="s">
        <v>307</v>
      </c>
      <c r="L227" s="2" t="s">
        <v>338</v>
      </c>
      <c r="N227">
        <v>68</v>
      </c>
      <c r="O227" s="4">
        <v>0.25708750732421798</v>
      </c>
      <c r="P227" s="4">
        <v>1.0620363547585201</v>
      </c>
      <c r="Q227" s="4">
        <v>0.26497208708758202</v>
      </c>
      <c r="R227" s="4">
        <v>3.8749999999995999</v>
      </c>
      <c r="S227" s="4">
        <v>0.73093641661541398</v>
      </c>
      <c r="T227" s="4">
        <v>0.63752216465285705</v>
      </c>
      <c r="U227" s="4">
        <v>-0.232408995554576</v>
      </c>
      <c r="V227" s="4">
        <v>1.11946370157227E-2</v>
      </c>
      <c r="W227" s="4">
        <v>31.4470799666076</v>
      </c>
      <c r="X227" s="4">
        <v>-31.3690048432778</v>
      </c>
      <c r="Y227" s="4">
        <v>-8.9178935166577205</v>
      </c>
      <c r="Z227" t="b">
        <v>1</v>
      </c>
      <c r="AA227" t="b">
        <v>0</v>
      </c>
    </row>
    <row r="228" spans="1:27" hidden="1" x14ac:dyDescent="0.2">
      <c r="A228" t="s">
        <v>29</v>
      </c>
      <c r="B228" s="1">
        <v>46178</v>
      </c>
      <c r="C228">
        <v>292.05999755859301</v>
      </c>
      <c r="D228">
        <v>280</v>
      </c>
      <c r="E228" s="5">
        <v>6.6792252470498303E-2</v>
      </c>
      <c r="F228">
        <v>0.03</v>
      </c>
      <c r="G228">
        <v>0</v>
      </c>
      <c r="H228" s="5">
        <v>2.8849999999999998</v>
      </c>
      <c r="I228" t="s">
        <v>8</v>
      </c>
      <c r="J228" s="3" t="s">
        <v>374</v>
      </c>
      <c r="K228" s="3" t="s">
        <v>380</v>
      </c>
      <c r="L228" s="3" t="s">
        <v>379</v>
      </c>
      <c r="M228">
        <v>42</v>
      </c>
      <c r="N228">
        <v>638</v>
      </c>
      <c r="O228" s="4">
        <v>0.24695577270507801</v>
      </c>
      <c r="P228" s="4">
        <v>1.04307141985212</v>
      </c>
      <c r="Q228" s="4">
        <v>0.25745527886918301</v>
      </c>
      <c r="R228" s="4">
        <v>2.8849999999998301</v>
      </c>
      <c r="S228" s="4">
        <v>0.69715865362705798</v>
      </c>
      <c r="T228" s="4">
        <v>0.630621403863868</v>
      </c>
      <c r="U228" s="4">
        <v>-0.242851755510094</v>
      </c>
      <c r="V228" s="4">
        <v>1.6100265148246098E-2</v>
      </c>
      <c r="W228" s="4">
        <v>23.615931121523101</v>
      </c>
      <c r="X228" s="4">
        <v>-43.300237675185301</v>
      </c>
      <c r="Y228" s="4">
        <v>-4.9300886496669998</v>
      </c>
      <c r="Z228" t="b">
        <v>1</v>
      </c>
      <c r="AA228" t="b">
        <v>0</v>
      </c>
    </row>
    <row r="229" spans="1:27" hidden="1" x14ac:dyDescent="0.2">
      <c r="A229" t="s">
        <v>29</v>
      </c>
      <c r="B229" s="1">
        <v>46738</v>
      </c>
      <c r="C229">
        <v>292.05999755859301</v>
      </c>
      <c r="D229">
        <v>215</v>
      </c>
      <c r="E229" s="4">
        <v>1.5999885702488701</v>
      </c>
      <c r="F229">
        <v>0.03</v>
      </c>
      <c r="G229">
        <v>0</v>
      </c>
      <c r="H229" s="5">
        <v>98.5</v>
      </c>
      <c r="I229" t="s">
        <v>7</v>
      </c>
      <c r="J229">
        <v>96.5</v>
      </c>
      <c r="K229">
        <v>100.5</v>
      </c>
      <c r="L229">
        <v>101.08</v>
      </c>
      <c r="M229">
        <v>13</v>
      </c>
      <c r="N229">
        <v>822</v>
      </c>
      <c r="O229" s="4">
        <v>0.42450526672363198</v>
      </c>
      <c r="P229" s="4">
        <v>1.35841859329578</v>
      </c>
      <c r="Q229" s="4">
        <v>0.333035152983297</v>
      </c>
      <c r="R229" s="4">
        <v>98.5</v>
      </c>
      <c r="S229" s="4">
        <v>1.0517303290501501</v>
      </c>
      <c r="T229" s="4">
        <v>0.63047198397566795</v>
      </c>
      <c r="U229" s="4">
        <v>0.85353835404585399</v>
      </c>
      <c r="V229" s="4">
        <v>1.86506916509207E-3</v>
      </c>
      <c r="W229" s="4">
        <v>84.770755534555406</v>
      </c>
      <c r="X229" s="4">
        <v>-13.345983292588601</v>
      </c>
      <c r="Y229" s="4">
        <v>241.25333192980199</v>
      </c>
      <c r="Z229" t="b">
        <v>0</v>
      </c>
      <c r="AA229" t="b">
        <v>1</v>
      </c>
    </row>
    <row r="230" spans="1:27" hidden="1" x14ac:dyDescent="0.2">
      <c r="A230" t="s">
        <v>29</v>
      </c>
      <c r="B230" s="1">
        <v>46555</v>
      </c>
      <c r="C230">
        <v>292.05999755859301</v>
      </c>
      <c r="D230">
        <v>230</v>
      </c>
      <c r="E230" s="4">
        <v>1.0989618995621599</v>
      </c>
      <c r="F230">
        <v>0.03</v>
      </c>
      <c r="G230">
        <v>0</v>
      </c>
      <c r="H230" s="5">
        <v>79.900000000000006</v>
      </c>
      <c r="I230" t="s">
        <v>7</v>
      </c>
      <c r="J230">
        <v>79.650000000000006</v>
      </c>
      <c r="K230">
        <v>80.150000000000006</v>
      </c>
      <c r="L230">
        <v>79.02</v>
      </c>
      <c r="M230">
        <v>1</v>
      </c>
      <c r="N230">
        <v>3558</v>
      </c>
      <c r="O230" s="4">
        <v>0.38858643646240199</v>
      </c>
      <c r="P230" s="4">
        <v>1.26982607634171</v>
      </c>
      <c r="Q230" s="4">
        <v>0.32487358002528</v>
      </c>
      <c r="R230" s="4">
        <v>79.900000000000006</v>
      </c>
      <c r="S230" s="4">
        <v>0.96850308655620698</v>
      </c>
      <c r="T230" s="4">
        <v>0.62793361753885701</v>
      </c>
      <c r="U230" s="4">
        <v>0.83360341086968004</v>
      </c>
      <c r="V230" s="4">
        <v>2.50927667113856E-3</v>
      </c>
      <c r="W230" s="4">
        <v>76.416955943773999</v>
      </c>
      <c r="X230" s="4">
        <v>-16.2020031338777</v>
      </c>
      <c r="Y230" s="4">
        <v>179.74863715581401</v>
      </c>
      <c r="Z230" t="b">
        <v>0</v>
      </c>
      <c r="AA230" t="b">
        <v>1</v>
      </c>
    </row>
    <row r="231" spans="1:27" hidden="1" x14ac:dyDescent="0.2">
      <c r="A231" t="s">
        <v>29</v>
      </c>
      <c r="B231" s="1">
        <v>46374</v>
      </c>
      <c r="C231">
        <v>292.05999755859301</v>
      </c>
      <c r="D231">
        <v>250</v>
      </c>
      <c r="E231" s="4">
        <v>0.60341093023648795</v>
      </c>
      <c r="F231">
        <v>0.03</v>
      </c>
      <c r="G231">
        <v>0</v>
      </c>
      <c r="H231" s="5">
        <v>54.825000000000003</v>
      </c>
      <c r="I231" t="s">
        <v>7</v>
      </c>
      <c r="J231">
        <v>54.65</v>
      </c>
      <c r="K231">
        <v>55</v>
      </c>
      <c r="L231">
        <v>54.55</v>
      </c>
      <c r="M231">
        <v>2</v>
      </c>
      <c r="N231">
        <v>15744</v>
      </c>
      <c r="O231" s="4">
        <v>0.34931070617675702</v>
      </c>
      <c r="P231" s="4">
        <v>1.1682399902343701</v>
      </c>
      <c r="Q231" s="4">
        <v>0.30088747194207599</v>
      </c>
      <c r="R231" s="4">
        <v>54.824999999999903</v>
      </c>
      <c r="S231" s="4">
        <v>0.859610609320826</v>
      </c>
      <c r="T231" s="4">
        <v>0.62588263681068801</v>
      </c>
      <c r="U231" s="4">
        <v>0.80499813760246897</v>
      </c>
      <c r="V231" s="4">
        <v>4.0389697383872098E-3</v>
      </c>
      <c r="W231" s="4">
        <v>62.550679503270104</v>
      </c>
      <c r="X231" s="4">
        <v>-21.0037551653162</v>
      </c>
      <c r="Y231" s="4">
        <v>108.784584358796</v>
      </c>
      <c r="Z231" t="b">
        <v>0</v>
      </c>
      <c r="AA231" t="b">
        <v>0</v>
      </c>
    </row>
    <row r="232" spans="1:27" hidden="1" x14ac:dyDescent="0.2">
      <c r="A232" t="s">
        <v>29</v>
      </c>
      <c r="B232" s="1">
        <v>46829</v>
      </c>
      <c r="C232">
        <v>292.05999755859301</v>
      </c>
      <c r="D232">
        <v>210</v>
      </c>
      <c r="E232" s="4">
        <v>1.8491329737870399</v>
      </c>
      <c r="F232">
        <v>0.03</v>
      </c>
      <c r="G232">
        <v>0</v>
      </c>
      <c r="H232" s="5">
        <v>105.25</v>
      </c>
      <c r="I232" t="s">
        <v>7</v>
      </c>
      <c r="J232">
        <v>103</v>
      </c>
      <c r="K232">
        <v>107.5</v>
      </c>
      <c r="L232">
        <v>92.05</v>
      </c>
      <c r="M232">
        <v>13</v>
      </c>
      <c r="N232">
        <v>110</v>
      </c>
      <c r="O232" s="4">
        <v>0.430639238586425</v>
      </c>
      <c r="P232" s="4">
        <v>1.3907618931361601</v>
      </c>
      <c r="Q232" s="4">
        <v>0.33374219443636199</v>
      </c>
      <c r="R232" s="4">
        <v>105.250000000013</v>
      </c>
      <c r="S232" s="4">
        <v>1.07596512575387</v>
      </c>
      <c r="T232" s="4">
        <v>0.62213304874451203</v>
      </c>
      <c r="U232" s="4">
        <v>0.85902857322585102</v>
      </c>
      <c r="V232" s="4">
        <v>1.68714042806564E-3</v>
      </c>
      <c r="W232" s="4">
        <v>88.812612834543899</v>
      </c>
      <c r="X232" s="4">
        <v>-12.3838430365559</v>
      </c>
      <c r="Y232" s="4">
        <v>269.30381168615799</v>
      </c>
      <c r="Z232" t="b">
        <v>0</v>
      </c>
      <c r="AA232" t="b">
        <v>1</v>
      </c>
    </row>
    <row r="233" spans="1:27" hidden="1" x14ac:dyDescent="0.2">
      <c r="A233" t="s">
        <v>29</v>
      </c>
      <c r="B233" s="1">
        <v>46402</v>
      </c>
      <c r="C233">
        <v>292.05999755859301</v>
      </c>
      <c r="D233">
        <v>250</v>
      </c>
      <c r="E233" s="5">
        <v>0.68007074488696795</v>
      </c>
      <c r="F233">
        <v>0.03</v>
      </c>
      <c r="G233">
        <v>0</v>
      </c>
      <c r="H233" s="5">
        <v>8.625</v>
      </c>
      <c r="I233" t="s">
        <v>8</v>
      </c>
      <c r="J233" s="2" t="s">
        <v>252</v>
      </c>
      <c r="K233" s="3" t="s">
        <v>253</v>
      </c>
      <c r="L233" s="3" t="s">
        <v>254</v>
      </c>
      <c r="M233">
        <v>31</v>
      </c>
      <c r="N233">
        <v>17025</v>
      </c>
      <c r="O233" s="4">
        <v>0.27130855651855401</v>
      </c>
      <c r="P233" s="4">
        <v>1.1682399902343701</v>
      </c>
      <c r="Q233" s="4">
        <v>0.29086892013366</v>
      </c>
      <c r="R233" s="4">
        <v>8.6250000000039098</v>
      </c>
      <c r="S233" s="4">
        <v>0.85325300002778304</v>
      </c>
      <c r="T233" s="4">
        <v>0.61338386723287797</v>
      </c>
      <c r="U233" s="4">
        <v>-0.19675950891686</v>
      </c>
      <c r="V233" s="4">
        <v>3.9570505489144999E-3</v>
      </c>
      <c r="W233" s="4">
        <v>66.767815010065902</v>
      </c>
      <c r="X233" s="4">
        <v>-12.2957104904481</v>
      </c>
      <c r="Y233" s="4">
        <v>-44.946271122578302</v>
      </c>
      <c r="Z233" t="b">
        <v>1</v>
      </c>
      <c r="AA233" t="b">
        <v>0</v>
      </c>
    </row>
    <row r="234" spans="1:27" hidden="1" x14ac:dyDescent="0.2">
      <c r="A234" t="s">
        <v>29</v>
      </c>
      <c r="B234" s="1">
        <v>46346</v>
      </c>
      <c r="C234">
        <v>292.05999755859301</v>
      </c>
      <c r="D234">
        <v>255</v>
      </c>
      <c r="E234" s="27">
        <v>0.52675111540592401</v>
      </c>
      <c r="F234">
        <v>0.03</v>
      </c>
      <c r="G234">
        <v>0</v>
      </c>
      <c r="H234" s="5">
        <v>8</v>
      </c>
      <c r="I234" t="s">
        <v>8</v>
      </c>
      <c r="J234" s="2" t="s">
        <v>268</v>
      </c>
      <c r="K234" s="2" t="s">
        <v>263</v>
      </c>
      <c r="L234" s="2" t="s">
        <v>268</v>
      </c>
      <c r="M234">
        <v>33</v>
      </c>
      <c r="N234">
        <v>3358</v>
      </c>
      <c r="O234" s="4">
        <v>0.274848560180664</v>
      </c>
      <c r="P234" s="4">
        <v>1.1453333237591901</v>
      </c>
      <c r="Q234" s="4">
        <v>0.29252045553806599</v>
      </c>
      <c r="R234" s="4">
        <v>8.0000000000271392</v>
      </c>
      <c r="S234" s="4">
        <v>0.81974196582584202</v>
      </c>
      <c r="T234" s="4">
        <v>0.60743757656436304</v>
      </c>
      <c r="U234" s="4">
        <v>-0.20618161048796901</v>
      </c>
      <c r="V234" s="4">
        <v>4.59791658197978E-3</v>
      </c>
      <c r="W234" s="4">
        <v>60.431997185221903</v>
      </c>
      <c r="X234" s="4">
        <v>-14.7333146324748</v>
      </c>
      <c r="Y234" s="4">
        <v>-35.933591885519903</v>
      </c>
      <c r="Z234" t="b">
        <v>1</v>
      </c>
      <c r="AA234" t="b">
        <v>0</v>
      </c>
    </row>
    <row r="235" spans="1:27" hidden="1" x14ac:dyDescent="0.2">
      <c r="A235" t="s">
        <v>29</v>
      </c>
      <c r="B235" s="1">
        <v>46738</v>
      </c>
      <c r="C235">
        <v>292.05999755859301</v>
      </c>
      <c r="D235">
        <v>220</v>
      </c>
      <c r="E235" s="4">
        <v>1.5999885702488701</v>
      </c>
      <c r="F235">
        <v>0.03</v>
      </c>
      <c r="G235">
        <v>0</v>
      </c>
      <c r="H235" s="5">
        <v>94.5</v>
      </c>
      <c r="I235" t="s">
        <v>7</v>
      </c>
      <c r="J235">
        <v>92.5</v>
      </c>
      <c r="K235">
        <v>96.5</v>
      </c>
      <c r="L235">
        <v>96.66</v>
      </c>
      <c r="M235">
        <v>1</v>
      </c>
      <c r="N235">
        <v>1193</v>
      </c>
      <c r="O235" s="4">
        <v>0.41565525756835903</v>
      </c>
      <c r="P235" s="4">
        <v>1.32754544344815</v>
      </c>
      <c r="Q235" s="4">
        <v>0.327018030640433</v>
      </c>
      <c r="R235" s="4">
        <v>94.500000000034703</v>
      </c>
      <c r="S235" s="4">
        <v>1.0078234247415301</v>
      </c>
      <c r="T235" s="4">
        <v>0.59417617710693804</v>
      </c>
      <c r="U235" s="4">
        <v>0.84323038086987201</v>
      </c>
      <c r="V235" s="4">
        <v>1.9872369230306002E-3</v>
      </c>
      <c r="W235" s="4">
        <v>88.691577875124395</v>
      </c>
      <c r="X235" s="4">
        <v>-13.616950990466</v>
      </c>
      <c r="Y235" s="4">
        <v>242.836446027563</v>
      </c>
      <c r="Z235" t="b">
        <v>0</v>
      </c>
      <c r="AA235" t="b">
        <v>1</v>
      </c>
    </row>
    <row r="236" spans="1:27" hidden="1" x14ac:dyDescent="0.2">
      <c r="A236" t="s">
        <v>29</v>
      </c>
      <c r="B236" s="1">
        <v>46346</v>
      </c>
      <c r="C236">
        <v>292.05999755859301</v>
      </c>
      <c r="D236">
        <v>255</v>
      </c>
      <c r="E236" s="4">
        <v>0.52675111540592401</v>
      </c>
      <c r="F236">
        <v>0.03</v>
      </c>
      <c r="G236">
        <v>0</v>
      </c>
      <c r="H236" s="5">
        <v>49.35</v>
      </c>
      <c r="I236" t="s">
        <v>7</v>
      </c>
      <c r="J236">
        <v>49.1</v>
      </c>
      <c r="K236">
        <v>49.6</v>
      </c>
      <c r="L236">
        <v>48.7</v>
      </c>
      <c r="M236">
        <v>23</v>
      </c>
      <c r="N236">
        <v>2442</v>
      </c>
      <c r="O236" s="4">
        <v>0.342749492492675</v>
      </c>
      <c r="P236" s="4">
        <v>1.1453333237591901</v>
      </c>
      <c r="Q236" s="4">
        <v>0.29733336853835102</v>
      </c>
      <c r="R236" s="4">
        <v>49.350000000006801</v>
      </c>
      <c r="S236" s="4">
        <v>0.80993769045785902</v>
      </c>
      <c r="T236" s="4">
        <v>0.59414020341210905</v>
      </c>
      <c r="U236" s="4">
        <v>0.79101200585214504</v>
      </c>
      <c r="V236" s="4">
        <v>4.5597729625298901E-3</v>
      </c>
      <c r="W236" s="4">
        <v>60.9167168307469</v>
      </c>
      <c r="X236" s="4">
        <v>-22.642912486768299</v>
      </c>
      <c r="Y236" s="4">
        <v>95.696436688416597</v>
      </c>
      <c r="Z236" t="b">
        <v>0</v>
      </c>
      <c r="AA236" t="b">
        <v>0</v>
      </c>
    </row>
    <row r="237" spans="1:27" hidden="1" x14ac:dyDescent="0.2">
      <c r="A237" t="s">
        <v>29</v>
      </c>
      <c r="B237" s="1">
        <v>46311</v>
      </c>
      <c r="C237">
        <v>292.05999755859301</v>
      </c>
      <c r="D237">
        <v>260</v>
      </c>
      <c r="E237" s="4">
        <v>0.43092634749613401</v>
      </c>
      <c r="F237">
        <v>0.03</v>
      </c>
      <c r="G237">
        <v>0</v>
      </c>
      <c r="H237" s="5">
        <v>42.975000000000001</v>
      </c>
      <c r="I237" t="s">
        <v>7</v>
      </c>
      <c r="J237">
        <v>42.75</v>
      </c>
      <c r="K237">
        <v>43.2</v>
      </c>
      <c r="L237">
        <v>43.8</v>
      </c>
      <c r="M237">
        <v>28</v>
      </c>
      <c r="N237">
        <v>1129</v>
      </c>
      <c r="O237" s="4">
        <v>0.32892516784667902</v>
      </c>
      <c r="P237" s="4">
        <v>1.12330768291766</v>
      </c>
      <c r="Q237" s="4">
        <v>0.28780246873362503</v>
      </c>
      <c r="R237" s="4">
        <v>42.975000000014496</v>
      </c>
      <c r="S237" s="4">
        <v>0.77835143604395196</v>
      </c>
      <c r="T237" s="4">
        <v>0.58942356134349205</v>
      </c>
      <c r="U237" s="4">
        <v>0.78181906989427497</v>
      </c>
      <c r="V237" s="4">
        <v>5.3405677450918503E-3</v>
      </c>
      <c r="W237" s="4">
        <v>56.497488993501797</v>
      </c>
      <c r="X237" s="4">
        <v>-24.427360871290599</v>
      </c>
      <c r="Y237" s="4">
        <v>79.877833148164001</v>
      </c>
      <c r="Z237" t="b">
        <v>0</v>
      </c>
      <c r="AA237" t="b">
        <v>0</v>
      </c>
    </row>
    <row r="238" spans="1:27" hidden="1" x14ac:dyDescent="0.2">
      <c r="A238" t="s">
        <v>29</v>
      </c>
      <c r="B238" s="1">
        <v>46402</v>
      </c>
      <c r="C238">
        <v>292.05999755859301</v>
      </c>
      <c r="D238">
        <v>250</v>
      </c>
      <c r="E238" s="4">
        <v>0.68007074488696795</v>
      </c>
      <c r="F238">
        <v>0.03</v>
      </c>
      <c r="G238">
        <v>0</v>
      </c>
      <c r="H238" s="5">
        <v>56.424999999999997</v>
      </c>
      <c r="I238" t="s">
        <v>7</v>
      </c>
      <c r="J238">
        <v>56.2</v>
      </c>
      <c r="K238">
        <v>56.65</v>
      </c>
      <c r="L238">
        <v>55.95</v>
      </c>
      <c r="M238">
        <v>12</v>
      </c>
      <c r="N238">
        <v>11666</v>
      </c>
      <c r="O238" s="4">
        <v>0.35092812164306603</v>
      </c>
      <c r="P238" s="4">
        <v>1.1682399902343701</v>
      </c>
      <c r="Q238" s="4">
        <v>0.30112858010688398</v>
      </c>
      <c r="R238" s="4">
        <v>56.425000000000097</v>
      </c>
      <c r="S238" s="4">
        <v>0.83249871763942496</v>
      </c>
      <c r="T238" s="4">
        <v>0.58416881241336105</v>
      </c>
      <c r="U238" s="4">
        <v>0.79743624914623101</v>
      </c>
      <c r="V238" s="4">
        <v>3.8896827145218499E-3</v>
      </c>
      <c r="W238" s="4">
        <v>67.946079140127793</v>
      </c>
      <c r="X238" s="4">
        <v>-20.3371518070457</v>
      </c>
      <c r="Y238" s="4">
        <v>120.014960354953</v>
      </c>
      <c r="Z238" t="b">
        <v>0</v>
      </c>
      <c r="AA238" t="b">
        <v>0</v>
      </c>
    </row>
    <row r="239" spans="1:27" hidden="1" x14ac:dyDescent="0.2">
      <c r="A239" t="s">
        <v>29</v>
      </c>
      <c r="B239" s="1">
        <v>46829</v>
      </c>
      <c r="C239">
        <v>292.05999755859301</v>
      </c>
      <c r="D239">
        <v>220</v>
      </c>
      <c r="E239" s="5">
        <v>1.8491329737870399</v>
      </c>
      <c r="F239">
        <v>0.03</v>
      </c>
      <c r="G239">
        <v>0</v>
      </c>
      <c r="H239" s="5">
        <v>12.574999999999999</v>
      </c>
      <c r="I239" t="s">
        <v>8</v>
      </c>
      <c r="J239" s="2" t="s">
        <v>177</v>
      </c>
      <c r="K239" s="2" t="s">
        <v>145</v>
      </c>
      <c r="L239" s="2" t="s">
        <v>154</v>
      </c>
      <c r="M239">
        <v>12</v>
      </c>
      <c r="N239">
        <v>625</v>
      </c>
      <c r="O239" s="4">
        <v>0.29354038986205999</v>
      </c>
      <c r="P239" s="4">
        <v>1.32754544344815</v>
      </c>
      <c r="Q239" s="4">
        <v>0.31342095304974898</v>
      </c>
      <c r="R239" s="4">
        <v>12.574999999999999</v>
      </c>
      <c r="S239" s="4">
        <v>1.0080471239997599</v>
      </c>
      <c r="T239" s="4">
        <v>0.58184844588223095</v>
      </c>
      <c r="U239" s="4">
        <v>-0.15671591997539999</v>
      </c>
      <c r="V239" s="4">
        <v>1.9282785314988101E-3</v>
      </c>
      <c r="W239" s="4">
        <v>95.325719173644103</v>
      </c>
      <c r="X239" s="4">
        <v>-6.3283085163856398</v>
      </c>
      <c r="Y239" s="4">
        <v>-107.888497694403</v>
      </c>
      <c r="Z239" t="b">
        <v>1</v>
      </c>
      <c r="AA239" t="b">
        <v>0</v>
      </c>
    </row>
    <row r="240" spans="1:27" hidden="1" x14ac:dyDescent="0.2">
      <c r="A240" t="s">
        <v>29</v>
      </c>
      <c r="B240" s="1">
        <v>46555</v>
      </c>
      <c r="C240">
        <v>292.05999755859301</v>
      </c>
      <c r="D240">
        <v>240</v>
      </c>
      <c r="E240" s="5">
        <v>1.0989618995621599</v>
      </c>
      <c r="F240">
        <v>0.03</v>
      </c>
      <c r="G240">
        <v>0</v>
      </c>
      <c r="H240" s="5">
        <v>11</v>
      </c>
      <c r="I240" t="s">
        <v>8</v>
      </c>
      <c r="J240" s="2" t="s">
        <v>201</v>
      </c>
      <c r="K240" s="2" t="s">
        <v>196</v>
      </c>
      <c r="L240" s="3" t="s">
        <v>203</v>
      </c>
      <c r="M240">
        <v>5</v>
      </c>
      <c r="N240">
        <v>4018</v>
      </c>
      <c r="O240" s="4">
        <v>0.27332269653320301</v>
      </c>
      <c r="P240" s="4">
        <v>1.21691665649414</v>
      </c>
      <c r="Q240" s="4">
        <v>0.29929376639336602</v>
      </c>
      <c r="R240" s="4">
        <v>11</v>
      </c>
      <c r="S240" s="4">
        <v>0.88767024157096897</v>
      </c>
      <c r="T240" s="4">
        <v>0.57391644511617701</v>
      </c>
      <c r="U240" s="4">
        <v>-0.187359078878193</v>
      </c>
      <c r="V240" s="4">
        <v>2.93593200960928E-3</v>
      </c>
      <c r="W240" s="4">
        <v>82.370263624043602</v>
      </c>
      <c r="X240" s="4">
        <v>-9.2448490754915795</v>
      </c>
      <c r="Y240" s="4">
        <v>-72.223877275315999</v>
      </c>
      <c r="Z240" t="b">
        <v>1</v>
      </c>
      <c r="AA240" t="b">
        <v>0</v>
      </c>
    </row>
    <row r="241" spans="1:27" hidden="1" x14ac:dyDescent="0.2">
      <c r="A241" t="s">
        <v>29</v>
      </c>
      <c r="B241" s="1">
        <v>47102</v>
      </c>
      <c r="C241">
        <v>292.05999755859301</v>
      </c>
      <c r="D241">
        <v>195</v>
      </c>
      <c r="E241" s="4">
        <v>2.5965662305023098</v>
      </c>
      <c r="F241">
        <v>0.03</v>
      </c>
      <c r="G241">
        <v>0</v>
      </c>
      <c r="H241" s="5">
        <v>125.5</v>
      </c>
      <c r="I241" t="s">
        <v>7</v>
      </c>
      <c r="J241">
        <v>123</v>
      </c>
      <c r="K241">
        <v>128</v>
      </c>
      <c r="L241">
        <v>120.75</v>
      </c>
      <c r="M241">
        <v>1</v>
      </c>
      <c r="N241">
        <v>1757</v>
      </c>
      <c r="O241" s="4">
        <v>0.45534297103881799</v>
      </c>
      <c r="P241" s="4">
        <v>1.4977435772235499</v>
      </c>
      <c r="Q241" s="4">
        <v>0.35036790409282298</v>
      </c>
      <c r="R241" s="4">
        <v>125.49999999998001</v>
      </c>
      <c r="S241" s="4">
        <v>1.13577006224168</v>
      </c>
      <c r="T241" s="4">
        <v>0.57119197567517599</v>
      </c>
      <c r="U241" s="4">
        <v>0.87197359521006101</v>
      </c>
      <c r="V241" s="4">
        <v>1.26940368726158E-3</v>
      </c>
      <c r="W241" s="4">
        <v>98.507121760187502</v>
      </c>
      <c r="X241" s="4">
        <v>-10.521091968323899</v>
      </c>
      <c r="Y241" s="4">
        <v>335.394840609749</v>
      </c>
      <c r="Z241" t="b">
        <v>0</v>
      </c>
      <c r="AA241" t="b">
        <v>1</v>
      </c>
    </row>
    <row r="242" spans="1:27" hidden="1" x14ac:dyDescent="0.2">
      <c r="A242" t="s">
        <v>29</v>
      </c>
      <c r="B242" s="1">
        <v>46374</v>
      </c>
      <c r="C242">
        <v>292.05999755859301</v>
      </c>
      <c r="D242">
        <v>255</v>
      </c>
      <c r="E242" s="5">
        <v>0.60341093023648795</v>
      </c>
      <c r="F242">
        <v>0.03</v>
      </c>
      <c r="G242">
        <v>0</v>
      </c>
      <c r="H242" s="5">
        <v>8.9749999999999996</v>
      </c>
      <c r="I242" t="s">
        <v>8</v>
      </c>
      <c r="J242" s="2" t="s">
        <v>245</v>
      </c>
      <c r="K242" s="2" t="s">
        <v>240</v>
      </c>
      <c r="L242" s="3" t="s">
        <v>246</v>
      </c>
      <c r="M242">
        <v>76</v>
      </c>
      <c r="N242">
        <v>4214</v>
      </c>
      <c r="O242" s="4">
        <v>0.27094234924316402</v>
      </c>
      <c r="P242" s="4">
        <v>1.1453333237591901</v>
      </c>
      <c r="Q242" s="4">
        <v>0.29067729191330699</v>
      </c>
      <c r="R242" s="4">
        <v>8.9750000000000298</v>
      </c>
      <c r="S242" s="4">
        <v>0.79403321624816203</v>
      </c>
      <c r="T242" s="4">
        <v>0.56823646354483404</v>
      </c>
      <c r="U242" s="4">
        <v>-0.21358804721054001</v>
      </c>
      <c r="V242" s="4">
        <v>4.4137873390589699E-3</v>
      </c>
      <c r="W242" s="4">
        <v>66.035859866849194</v>
      </c>
      <c r="X242" s="4">
        <v>-13.764850681518199</v>
      </c>
      <c r="Y242" s="4">
        <v>-43.056703444330502</v>
      </c>
      <c r="Z242" t="b">
        <v>1</v>
      </c>
      <c r="AA242" t="b">
        <v>0</v>
      </c>
    </row>
    <row r="243" spans="1:27" x14ac:dyDescent="0.2">
      <c r="A243" t="s">
        <v>29</v>
      </c>
      <c r="B243" s="1">
        <v>46773</v>
      </c>
      <c r="C243">
        <v>292.05999755859301</v>
      </c>
      <c r="D243">
        <v>220</v>
      </c>
      <c r="E243" s="4">
        <v>1.6958133396347299</v>
      </c>
      <c r="F243">
        <v>0.03</v>
      </c>
      <c r="G243">
        <v>0</v>
      </c>
      <c r="H243" s="5">
        <v>96</v>
      </c>
      <c r="I243" t="s">
        <v>7</v>
      </c>
      <c r="J243">
        <v>94</v>
      </c>
      <c r="K243">
        <v>98</v>
      </c>
      <c r="L243">
        <v>97.23</v>
      </c>
      <c r="M243">
        <v>3</v>
      </c>
      <c r="N243">
        <v>841</v>
      </c>
      <c r="O243" s="4">
        <v>0.41731844894409098</v>
      </c>
      <c r="P243" s="4">
        <v>1.32754544344815</v>
      </c>
      <c r="Q243" s="4">
        <v>0.32924983806173602</v>
      </c>
      <c r="R243" s="4">
        <v>96</v>
      </c>
      <c r="S243" s="4">
        <v>0.99385084899945397</v>
      </c>
      <c r="T243" s="4">
        <v>0.565090521843579</v>
      </c>
      <c r="U243" s="4">
        <v>0.83985225686909004</v>
      </c>
      <c r="V243" s="4">
        <v>1.94418901767729E-3</v>
      </c>
      <c r="W243" s="4">
        <v>92.594727361230895</v>
      </c>
      <c r="X243" s="4">
        <v>-13.467460222914401</v>
      </c>
      <c r="Y243" s="4">
        <v>253.16330674968</v>
      </c>
      <c r="Z243" t="b">
        <v>0</v>
      </c>
      <c r="AA243" t="b">
        <v>1</v>
      </c>
    </row>
    <row r="244" spans="1:27" hidden="1" x14ac:dyDescent="0.2">
      <c r="A244" t="s">
        <v>29</v>
      </c>
      <c r="B244" s="1">
        <v>46185</v>
      </c>
      <c r="C244">
        <v>292.05999755859301</v>
      </c>
      <c r="D244">
        <v>280</v>
      </c>
      <c r="E244" s="4">
        <v>8.5957200196307704E-2</v>
      </c>
      <c r="F244">
        <v>0.03</v>
      </c>
      <c r="G244">
        <v>0</v>
      </c>
      <c r="H244" s="5">
        <v>16.45</v>
      </c>
      <c r="I244" t="s">
        <v>7</v>
      </c>
      <c r="J244">
        <v>16.25</v>
      </c>
      <c r="K244">
        <v>16.649999999999999</v>
      </c>
      <c r="L244" s="2" t="s">
        <v>129</v>
      </c>
      <c r="M244">
        <v>13</v>
      </c>
      <c r="N244">
        <v>341</v>
      </c>
      <c r="O244" s="4">
        <v>0.274848560180664</v>
      </c>
      <c r="P244" s="4">
        <v>1.04307141985212</v>
      </c>
      <c r="Q244" s="4">
        <v>0.25715508484347599</v>
      </c>
      <c r="R244" s="4">
        <v>16.449999999986499</v>
      </c>
      <c r="S244" s="4">
        <v>0.63122456244834002</v>
      </c>
      <c r="T244" s="4">
        <v>0.55583065591841296</v>
      </c>
      <c r="U244" s="4">
        <v>0.73605314805897004</v>
      </c>
      <c r="V244" s="4">
        <v>1.4845014602685501E-2</v>
      </c>
      <c r="W244" s="4">
        <v>27.989952473852899</v>
      </c>
      <c r="X244" s="4">
        <v>-47.823920829727598</v>
      </c>
      <c r="Y244" s="4">
        <v>17.064367844800099</v>
      </c>
      <c r="Z244" t="b">
        <v>0</v>
      </c>
      <c r="AA244" t="b">
        <v>0</v>
      </c>
    </row>
    <row r="245" spans="1:27" hidden="1" x14ac:dyDescent="0.2">
      <c r="A245" t="s">
        <v>29</v>
      </c>
      <c r="B245" s="1">
        <v>46283</v>
      </c>
      <c r="C245">
        <v>292.05999755859301</v>
      </c>
      <c r="D245">
        <v>265</v>
      </c>
      <c r="E245" s="4">
        <v>0.354266533880364</v>
      </c>
      <c r="F245">
        <v>0.03</v>
      </c>
      <c r="G245">
        <v>0</v>
      </c>
      <c r="H245" s="5">
        <v>37.224999999999902</v>
      </c>
      <c r="I245" t="s">
        <v>7</v>
      </c>
      <c r="J245">
        <v>37.049999999999997</v>
      </c>
      <c r="K245">
        <v>37.4</v>
      </c>
      <c r="L245">
        <v>36.65</v>
      </c>
      <c r="M245">
        <v>2</v>
      </c>
      <c r="N245">
        <v>5858</v>
      </c>
      <c r="O245" s="4">
        <v>0.31909860595703099</v>
      </c>
      <c r="P245" s="4">
        <v>1.10211319833431</v>
      </c>
      <c r="Q245" s="4">
        <v>0.28334673744782501</v>
      </c>
      <c r="R245" s="4">
        <v>37.225000000000797</v>
      </c>
      <c r="S245" s="4">
        <v>0.723862996555107</v>
      </c>
      <c r="T245" s="4">
        <v>0.55521418679212198</v>
      </c>
      <c r="U245" s="4">
        <v>0.765425075325458</v>
      </c>
      <c r="V245" s="4">
        <v>6.2326739711721897E-3</v>
      </c>
      <c r="W245" s="4">
        <v>53.366277333199598</v>
      </c>
      <c r="X245" s="4">
        <v>-26.9312543419442</v>
      </c>
      <c r="Y245" s="4">
        <v>66.008728090738103</v>
      </c>
      <c r="Z245" t="b">
        <v>0</v>
      </c>
      <c r="AA245" t="b">
        <v>0</v>
      </c>
    </row>
    <row r="246" spans="1:27" hidden="1" x14ac:dyDescent="0.2">
      <c r="A246" t="s">
        <v>29</v>
      </c>
      <c r="B246" s="1">
        <v>47102</v>
      </c>
      <c r="C246">
        <v>292.05999755859301</v>
      </c>
      <c r="D246">
        <v>210</v>
      </c>
      <c r="E246" s="5">
        <v>2.5965662305023098</v>
      </c>
      <c r="F246">
        <v>0.03</v>
      </c>
      <c r="G246">
        <v>0</v>
      </c>
      <c r="H246" s="5">
        <v>14.1</v>
      </c>
      <c r="I246" t="s">
        <v>8</v>
      </c>
      <c r="J246" s="2" t="s">
        <v>152</v>
      </c>
      <c r="K246" s="2" t="s">
        <v>133</v>
      </c>
      <c r="L246">
        <v>14.25</v>
      </c>
      <c r="M246">
        <v>1</v>
      </c>
      <c r="N246">
        <v>1218</v>
      </c>
      <c r="O246" s="4">
        <v>0.28374434524536102</v>
      </c>
      <c r="P246" s="4">
        <v>1.3907618931361601</v>
      </c>
      <c r="Q246" s="4">
        <v>0.31428144068714498</v>
      </c>
      <c r="R246" s="4">
        <v>14.0999999999999</v>
      </c>
      <c r="S246" s="4">
        <v>1.0583595287099301</v>
      </c>
      <c r="T246" s="4">
        <v>0.55193067962361597</v>
      </c>
      <c r="U246" s="4">
        <v>-0.14494578152748999</v>
      </c>
      <c r="V246" s="4">
        <v>1.5405915843216E-3</v>
      </c>
      <c r="W246" s="4">
        <v>107.238274036189</v>
      </c>
      <c r="X246" s="4">
        <v>-4.7969311812188202</v>
      </c>
      <c r="Y246" s="4">
        <v>-146.531670508395</v>
      </c>
      <c r="Z246" t="b">
        <v>1</v>
      </c>
      <c r="AA246" t="b">
        <v>0</v>
      </c>
    </row>
    <row r="247" spans="1:27" hidden="1" x14ac:dyDescent="0.2">
      <c r="A247" t="s">
        <v>29</v>
      </c>
      <c r="B247" s="1">
        <v>47102</v>
      </c>
      <c r="C247">
        <v>292.05999755859301</v>
      </c>
      <c r="D247">
        <v>200</v>
      </c>
      <c r="E247" s="4">
        <v>2.5965662305023098</v>
      </c>
      <c r="F247">
        <v>0.03</v>
      </c>
      <c r="G247">
        <v>0</v>
      </c>
      <c r="H247" s="5">
        <v>121.4</v>
      </c>
      <c r="I247" t="s">
        <v>7</v>
      </c>
      <c r="J247">
        <v>119</v>
      </c>
      <c r="K247">
        <v>123.8</v>
      </c>
      <c r="L247">
        <v>121.06</v>
      </c>
      <c r="M247">
        <v>40</v>
      </c>
      <c r="N247">
        <v>810</v>
      </c>
      <c r="O247" s="4">
        <v>0.44453985641479399</v>
      </c>
      <c r="P247" s="4">
        <v>1.4602999877929601</v>
      </c>
      <c r="Q247" s="4">
        <v>0.34236074310501902</v>
      </c>
      <c r="R247" s="4">
        <v>121.4</v>
      </c>
      <c r="S247" s="4">
        <v>1.1033874543028599</v>
      </c>
      <c r="T247" s="4">
        <v>0.55171199830415696</v>
      </c>
      <c r="U247" s="4">
        <v>0.86507052874564805</v>
      </c>
      <c r="V247" s="4">
        <v>1.3470552369981501E-3</v>
      </c>
      <c r="W247" s="4">
        <v>102.144014841189</v>
      </c>
      <c r="X247" s="4">
        <v>-10.671487632533401</v>
      </c>
      <c r="Y247" s="4">
        <v>340.80580011598698</v>
      </c>
      <c r="Z247" t="b">
        <v>0</v>
      </c>
      <c r="AA247" t="b">
        <v>1</v>
      </c>
    </row>
    <row r="248" spans="1:27" hidden="1" x14ac:dyDescent="0.2">
      <c r="A248" t="s">
        <v>29</v>
      </c>
      <c r="B248" s="1">
        <v>46374</v>
      </c>
      <c r="C248">
        <v>292.05999755859301</v>
      </c>
      <c r="D248">
        <v>255</v>
      </c>
      <c r="E248" s="4">
        <v>0.60341093023648795</v>
      </c>
      <c r="F248">
        <v>0.03</v>
      </c>
      <c r="G248">
        <v>0</v>
      </c>
      <c r="H248" s="5">
        <v>51.2</v>
      </c>
      <c r="I248" t="s">
        <v>7</v>
      </c>
      <c r="J248">
        <v>50.95</v>
      </c>
      <c r="K248">
        <v>51.45</v>
      </c>
      <c r="L248">
        <v>50.44</v>
      </c>
      <c r="M248">
        <v>1</v>
      </c>
      <c r="N248">
        <v>4444</v>
      </c>
      <c r="O248" s="4">
        <v>0.34558759887695301</v>
      </c>
      <c r="P248" s="4">
        <v>1.1453333237591901</v>
      </c>
      <c r="Q248" s="4">
        <v>0.299558876307847</v>
      </c>
      <c r="R248" s="4">
        <v>51.199999999999903</v>
      </c>
      <c r="S248" s="4">
        <v>0.77728791937909703</v>
      </c>
      <c r="T248" s="4">
        <v>0.54459199370650302</v>
      </c>
      <c r="U248" s="4">
        <v>0.78150553958772895</v>
      </c>
      <c r="V248" s="4">
        <v>4.3396424350141596E-3</v>
      </c>
      <c r="W248" s="4">
        <v>66.910375529610803</v>
      </c>
      <c r="X248" s="4">
        <v>-21.919974758225599</v>
      </c>
      <c r="Y248" s="4">
        <v>106.831796870937</v>
      </c>
      <c r="Z248" t="b">
        <v>0</v>
      </c>
      <c r="AA248" t="b">
        <v>0</v>
      </c>
    </row>
    <row r="249" spans="1:27" hidden="1" x14ac:dyDescent="0.2">
      <c r="A249" t="s">
        <v>29</v>
      </c>
      <c r="B249" s="1">
        <v>46738</v>
      </c>
      <c r="C249">
        <v>292.05999755859301</v>
      </c>
      <c r="D249">
        <v>225</v>
      </c>
      <c r="E249" s="4">
        <v>1.5999885702488701</v>
      </c>
      <c r="F249">
        <v>0.03</v>
      </c>
      <c r="G249">
        <v>0</v>
      </c>
      <c r="H249" s="5">
        <v>90.95</v>
      </c>
      <c r="I249" t="s">
        <v>7</v>
      </c>
      <c r="J249">
        <v>88.95</v>
      </c>
      <c r="K249">
        <v>92.95</v>
      </c>
      <c r="L249">
        <v>92.86</v>
      </c>
      <c r="M249">
        <v>2</v>
      </c>
      <c r="N249">
        <v>2064</v>
      </c>
      <c r="O249" s="4">
        <v>0.410665683441162</v>
      </c>
      <c r="P249" s="4">
        <v>1.29804443359375</v>
      </c>
      <c r="Q249" s="4">
        <v>0.32547136838609497</v>
      </c>
      <c r="R249" s="4">
        <v>90.949999999999903</v>
      </c>
      <c r="S249" s="4">
        <v>0.95606491446341602</v>
      </c>
      <c r="T249" s="4">
        <v>0.54437405003886896</v>
      </c>
      <c r="U249" s="4">
        <v>0.83048028032176502</v>
      </c>
      <c r="V249" s="4">
        <v>2.1007826662888299E-3</v>
      </c>
      <c r="W249" s="4">
        <v>93.315749778978898</v>
      </c>
      <c r="X249" s="4">
        <v>-14.0391963519582</v>
      </c>
      <c r="Y249" s="4">
        <v>242.558377078121</v>
      </c>
      <c r="Z249" t="b">
        <v>0</v>
      </c>
      <c r="AA249" t="b">
        <v>1</v>
      </c>
    </row>
    <row r="250" spans="1:27" hidden="1" x14ac:dyDescent="0.2">
      <c r="A250" t="s">
        <v>29</v>
      </c>
      <c r="B250" s="1">
        <v>46738</v>
      </c>
      <c r="C250">
        <v>292.05999755859301</v>
      </c>
      <c r="D250">
        <v>230</v>
      </c>
      <c r="E250" s="5">
        <v>1.5999885702488701</v>
      </c>
      <c r="F250">
        <v>0.03</v>
      </c>
      <c r="G250">
        <v>0</v>
      </c>
      <c r="H250" s="5">
        <v>13.074999999999999</v>
      </c>
      <c r="I250" t="s">
        <v>8</v>
      </c>
      <c r="J250" s="2" t="s">
        <v>167</v>
      </c>
      <c r="K250" s="2" t="s">
        <v>145</v>
      </c>
      <c r="L250" s="2" t="s">
        <v>168</v>
      </c>
      <c r="M250">
        <v>1</v>
      </c>
      <c r="N250">
        <v>1785</v>
      </c>
      <c r="O250" s="4">
        <v>0.28472089797973599</v>
      </c>
      <c r="P250" s="4">
        <v>1.26982607634171</v>
      </c>
      <c r="Q250" s="4">
        <v>0.30779575210448501</v>
      </c>
      <c r="R250" s="4">
        <v>13.074999999999999</v>
      </c>
      <c r="S250" s="4">
        <v>0.93151561227573998</v>
      </c>
      <c r="T250" s="4">
        <v>0.54218275059133003</v>
      </c>
      <c r="U250" s="4">
        <v>-0.175793456252168</v>
      </c>
      <c r="V250" s="4">
        <v>2.2734930589573101E-3</v>
      </c>
      <c r="W250" s="4">
        <v>95.503060481944601</v>
      </c>
      <c r="X250" s="4">
        <v>-7.2536223828528401</v>
      </c>
      <c r="Y250" s="4">
        <v>-103.06684197313901</v>
      </c>
      <c r="Z250" t="b">
        <v>1</v>
      </c>
      <c r="AA250" t="b">
        <v>0</v>
      </c>
    </row>
    <row r="251" spans="1:27" hidden="1" x14ac:dyDescent="0.2">
      <c r="A251" t="s">
        <v>29</v>
      </c>
      <c r="B251" s="1">
        <v>46185</v>
      </c>
      <c r="C251">
        <v>292.05999755859301</v>
      </c>
      <c r="D251">
        <v>280</v>
      </c>
      <c r="E251" s="5">
        <v>8.5957200196307704E-2</v>
      </c>
      <c r="F251">
        <v>0.03</v>
      </c>
      <c r="G251">
        <v>0</v>
      </c>
      <c r="H251" s="5">
        <v>3.875</v>
      </c>
      <c r="I251" t="s">
        <v>8</v>
      </c>
      <c r="J251" s="3" t="s">
        <v>342</v>
      </c>
      <c r="K251">
        <v>4</v>
      </c>
      <c r="L251" s="2" t="s">
        <v>350</v>
      </c>
      <c r="M251">
        <v>140</v>
      </c>
      <c r="N251">
        <v>267</v>
      </c>
      <c r="O251" s="4">
        <v>0.25464612548828103</v>
      </c>
      <c r="P251" s="4">
        <v>1.04307141985212</v>
      </c>
      <c r="Q251" s="4">
        <v>0.264482996149148</v>
      </c>
      <c r="R251" s="4">
        <v>3.8750000000023799</v>
      </c>
      <c r="S251" s="4">
        <v>0.61585417549646104</v>
      </c>
      <c r="T251" s="4">
        <v>0.53831183834002905</v>
      </c>
      <c r="U251" s="4">
        <v>-0.26899538395657802</v>
      </c>
      <c r="V251" s="4">
        <v>1.4572708763367999E-2</v>
      </c>
      <c r="W251" s="4">
        <v>28.2594989456428</v>
      </c>
      <c r="X251" s="4">
        <v>-41.0029039539357</v>
      </c>
      <c r="Y251" s="4">
        <v>-7.0861217203411</v>
      </c>
      <c r="Z251" t="b">
        <v>1</v>
      </c>
      <c r="AA251" t="b">
        <v>0</v>
      </c>
    </row>
    <row r="252" spans="1:27" hidden="1" x14ac:dyDescent="0.2">
      <c r="A252" t="s">
        <v>29</v>
      </c>
      <c r="B252" s="1">
        <v>46465</v>
      </c>
      <c r="C252">
        <v>292.05999755859301</v>
      </c>
      <c r="D252">
        <v>250</v>
      </c>
      <c r="E252" s="5">
        <v>0.852555335781364</v>
      </c>
      <c r="F252">
        <v>0.03</v>
      </c>
      <c r="G252">
        <v>0</v>
      </c>
      <c r="H252" s="5">
        <v>10.774999999999901</v>
      </c>
      <c r="I252" t="s">
        <v>8</v>
      </c>
      <c r="J252" s="2" t="s">
        <v>204</v>
      </c>
      <c r="K252" s="3" t="s">
        <v>209</v>
      </c>
      <c r="L252" s="3" t="s">
        <v>210</v>
      </c>
      <c r="M252">
        <v>157</v>
      </c>
      <c r="N252">
        <v>4947</v>
      </c>
      <c r="O252" s="4">
        <v>0.270057348327636</v>
      </c>
      <c r="P252" s="4">
        <v>1.1682399902343701</v>
      </c>
      <c r="Q252" s="4">
        <v>0.292632710987761</v>
      </c>
      <c r="R252" s="4">
        <v>10.774999999999901</v>
      </c>
      <c r="S252" s="4">
        <v>0.80525317962346399</v>
      </c>
      <c r="T252" s="4">
        <v>0.53505391725057505</v>
      </c>
      <c r="U252" s="4">
        <v>-0.21033679704292099</v>
      </c>
      <c r="V252" s="4">
        <v>3.6555140829000001E-3</v>
      </c>
      <c r="W252" s="4">
        <v>77.792559972639296</v>
      </c>
      <c r="X252" s="4">
        <v>-11.184654006621001</v>
      </c>
      <c r="Y252" s="4">
        <v>-61.5595802507505</v>
      </c>
      <c r="Z252" t="b">
        <v>1</v>
      </c>
      <c r="AA252" t="b">
        <v>0</v>
      </c>
    </row>
    <row r="253" spans="1:27" hidden="1" x14ac:dyDescent="0.2">
      <c r="A253" t="s">
        <v>29</v>
      </c>
      <c r="B253" s="1">
        <v>46773</v>
      </c>
      <c r="C253">
        <v>292.05999755859301</v>
      </c>
      <c r="D253">
        <v>230</v>
      </c>
      <c r="E253" s="5">
        <v>1.6958133396347299</v>
      </c>
      <c r="F253">
        <v>0.03</v>
      </c>
      <c r="G253">
        <v>0</v>
      </c>
      <c r="H253" s="5">
        <v>13.375</v>
      </c>
      <c r="I253" t="s">
        <v>8</v>
      </c>
      <c r="J253" s="3" t="s">
        <v>160</v>
      </c>
      <c r="K253" s="2" t="s">
        <v>148</v>
      </c>
      <c r="L253">
        <v>13.35</v>
      </c>
      <c r="M253">
        <v>4</v>
      </c>
      <c r="N253">
        <v>1804</v>
      </c>
      <c r="O253" s="4">
        <v>0.27939563385009702</v>
      </c>
      <c r="P253" s="4">
        <v>1.26982607634171</v>
      </c>
      <c r="Q253" s="4">
        <v>0.30391028592575797</v>
      </c>
      <c r="R253" s="4">
        <v>13.375</v>
      </c>
      <c r="S253" s="4">
        <v>0.93002350619533702</v>
      </c>
      <c r="T253" s="4">
        <v>0.53426120487833395</v>
      </c>
      <c r="U253" s="4">
        <v>-0.17617945701507201</v>
      </c>
      <c r="V253" s="4">
        <v>2.239666855617E-3</v>
      </c>
      <c r="W253" s="4">
        <v>98.458003226631902</v>
      </c>
      <c r="X253" s="4">
        <v>-6.8775340744664604</v>
      </c>
      <c r="Y253" s="4">
        <v>-109.939530962327</v>
      </c>
      <c r="Z253" t="b">
        <v>1</v>
      </c>
      <c r="AA253" t="b">
        <v>0</v>
      </c>
    </row>
    <row r="254" spans="1:27" hidden="1" x14ac:dyDescent="0.2">
      <c r="A254" t="s">
        <v>29</v>
      </c>
      <c r="B254" s="1">
        <v>46255</v>
      </c>
      <c r="C254">
        <v>292.05999755859301</v>
      </c>
      <c r="D254">
        <v>270</v>
      </c>
      <c r="E254" s="4">
        <v>0.27760672274276199</v>
      </c>
      <c r="F254">
        <v>0.03</v>
      </c>
      <c r="G254">
        <v>0</v>
      </c>
      <c r="H254" s="5">
        <v>31</v>
      </c>
      <c r="I254" t="s">
        <v>7</v>
      </c>
      <c r="J254">
        <v>30.85</v>
      </c>
      <c r="K254">
        <v>31.15</v>
      </c>
      <c r="L254">
        <v>30.67</v>
      </c>
      <c r="M254">
        <v>30</v>
      </c>
      <c r="N254">
        <v>4863</v>
      </c>
      <c r="O254" s="4">
        <v>0.30301600311279298</v>
      </c>
      <c r="P254" s="4">
        <v>1.08170369466145</v>
      </c>
      <c r="Q254" s="4">
        <v>0.27235285865286202</v>
      </c>
      <c r="R254" s="4">
        <v>31.000000000000199</v>
      </c>
      <c r="S254" s="4">
        <v>0.67709057004490003</v>
      </c>
      <c r="T254" s="4">
        <v>0.53359221337064699</v>
      </c>
      <c r="U254" s="4">
        <v>0.75082575419474695</v>
      </c>
      <c r="V254" s="4">
        <v>7.5690182471469698E-3</v>
      </c>
      <c r="W254" s="4">
        <v>48.814137920754199</v>
      </c>
      <c r="X254" s="4">
        <v>-29.5937364271714</v>
      </c>
      <c r="Y254" s="4">
        <v>52.269506018797003</v>
      </c>
      <c r="Z254" t="b">
        <v>0</v>
      </c>
      <c r="AA254" t="b">
        <v>0</v>
      </c>
    </row>
    <row r="255" spans="1:27" hidden="1" x14ac:dyDescent="0.2">
      <c r="A255" t="s">
        <v>29</v>
      </c>
      <c r="B255" s="1">
        <v>46255</v>
      </c>
      <c r="C255">
        <v>292.05999755859301</v>
      </c>
      <c r="D255">
        <v>270</v>
      </c>
      <c r="E255" s="5">
        <v>0.27760672274276199</v>
      </c>
      <c r="F255">
        <v>0.03</v>
      </c>
      <c r="G255">
        <v>0</v>
      </c>
      <c r="H255" s="5">
        <v>6.7750000000000004</v>
      </c>
      <c r="I255" t="s">
        <v>8</v>
      </c>
      <c r="J255" s="2" t="s">
        <v>239</v>
      </c>
      <c r="K255" s="3" t="s">
        <v>182</v>
      </c>
      <c r="L255" s="2" t="s">
        <v>290</v>
      </c>
      <c r="M255">
        <v>7</v>
      </c>
      <c r="N255">
        <v>3615</v>
      </c>
      <c r="O255" s="4">
        <v>0.25949837188720698</v>
      </c>
      <c r="P255" s="4">
        <v>1.08170369466145</v>
      </c>
      <c r="Q255" s="4">
        <v>0.27387291128617802</v>
      </c>
      <c r="R255" s="4">
        <v>6.77500000000013</v>
      </c>
      <c r="S255" s="4">
        <v>0.67413124286381898</v>
      </c>
      <c r="T255" s="4">
        <v>0.52983199481644805</v>
      </c>
      <c r="U255" s="4">
        <v>-0.25011393900410001</v>
      </c>
      <c r="V255" s="4">
        <v>7.5420728005508499E-3</v>
      </c>
      <c r="W255" s="4">
        <v>48.911832279206401</v>
      </c>
      <c r="X255" s="4">
        <v>-21.732285683838299</v>
      </c>
      <c r="Y255" s="4">
        <v>-22.159478164132199</v>
      </c>
      <c r="Z255" t="b">
        <v>1</v>
      </c>
      <c r="AA255" t="b">
        <v>0</v>
      </c>
    </row>
    <row r="256" spans="1:27" hidden="1" x14ac:dyDescent="0.2">
      <c r="A256" t="s">
        <v>29</v>
      </c>
      <c r="B256" s="1">
        <v>46555</v>
      </c>
      <c r="C256">
        <v>292.05999755859301</v>
      </c>
      <c r="D256">
        <v>240</v>
      </c>
      <c r="E256" s="4">
        <v>1.0989618995621599</v>
      </c>
      <c r="F256">
        <v>0.03</v>
      </c>
      <c r="G256">
        <v>0</v>
      </c>
      <c r="H256" s="5">
        <v>72.275000000000006</v>
      </c>
      <c r="I256" t="s">
        <v>7</v>
      </c>
      <c r="J256">
        <v>72.05</v>
      </c>
      <c r="K256">
        <v>72.5</v>
      </c>
      <c r="L256">
        <v>71.5</v>
      </c>
      <c r="M256">
        <v>5</v>
      </c>
      <c r="N256">
        <v>1829</v>
      </c>
      <c r="O256" s="4">
        <v>0.37444168045043902</v>
      </c>
      <c r="P256" s="4">
        <v>1.21691665649414</v>
      </c>
      <c r="Q256" s="4">
        <v>0.31643470115654798</v>
      </c>
      <c r="R256" s="4">
        <v>72.274999999962105</v>
      </c>
      <c r="S256" s="4">
        <v>0.85706847474918402</v>
      </c>
      <c r="T256" s="4">
        <v>0.52534559921352697</v>
      </c>
      <c r="U256" s="4">
        <v>0.80429647869382404</v>
      </c>
      <c r="V256" s="4">
        <v>2.8520261719024902E-3</v>
      </c>
      <c r="W256" s="4">
        <v>84.598838492517601</v>
      </c>
      <c r="X256" s="4">
        <v>-17.058514663799102</v>
      </c>
      <c r="Y256" s="4">
        <v>178.721786345076</v>
      </c>
      <c r="Z256" t="b">
        <v>0</v>
      </c>
      <c r="AA256" t="b">
        <v>1</v>
      </c>
    </row>
    <row r="257" spans="1:27" x14ac:dyDescent="0.2">
      <c r="A257" t="s">
        <v>29</v>
      </c>
      <c r="B257" s="1">
        <v>46647</v>
      </c>
      <c r="C257">
        <v>292.05999755859301</v>
      </c>
      <c r="D257">
        <v>235</v>
      </c>
      <c r="E257" s="4">
        <v>1.35084416305146</v>
      </c>
      <c r="F257">
        <v>0.03</v>
      </c>
      <c r="G257">
        <v>0</v>
      </c>
      <c r="H257" s="5">
        <v>79.5</v>
      </c>
      <c r="I257" t="s">
        <v>7</v>
      </c>
      <c r="J257">
        <v>77.5</v>
      </c>
      <c r="K257">
        <v>81.5</v>
      </c>
      <c r="L257">
        <v>81.55</v>
      </c>
      <c r="N257">
        <v>5</v>
      </c>
      <c r="O257" s="4">
        <v>0.39392695922851501</v>
      </c>
      <c r="P257" s="4">
        <v>1.2428085002493301</v>
      </c>
      <c r="Q257" s="4">
        <v>0.313946227209152</v>
      </c>
      <c r="R257" s="4">
        <v>79.499999999999901</v>
      </c>
      <c r="S257" s="4">
        <v>0.88923569054650897</v>
      </c>
      <c r="T257" s="4">
        <v>0.52434910826741299</v>
      </c>
      <c r="U257" s="4">
        <v>0.81306178735865497</v>
      </c>
      <c r="V257" s="4">
        <v>2.5210012499549202E-3</v>
      </c>
      <c r="W257" s="4">
        <v>91.1964083222733</v>
      </c>
      <c r="X257" s="4">
        <v>-15.336246385026</v>
      </c>
      <c r="Y257" s="4">
        <v>213.38315828100301</v>
      </c>
      <c r="Z257" t="b">
        <v>0</v>
      </c>
      <c r="AA257" t="b">
        <v>1</v>
      </c>
    </row>
    <row r="258" spans="1:27" hidden="1" x14ac:dyDescent="0.2">
      <c r="A258" t="s">
        <v>29</v>
      </c>
      <c r="B258" s="1">
        <v>46164</v>
      </c>
      <c r="C258">
        <v>292.05999755859301</v>
      </c>
      <c r="D258">
        <v>285</v>
      </c>
      <c r="E258" s="5">
        <v>2.84623583552614E-2</v>
      </c>
      <c r="F258">
        <v>0.03</v>
      </c>
      <c r="G258">
        <v>0</v>
      </c>
      <c r="H258" s="5">
        <v>2.4550000000000001</v>
      </c>
      <c r="I258" t="s">
        <v>8</v>
      </c>
      <c r="J258" s="3" t="s">
        <v>405</v>
      </c>
      <c r="K258" s="2" t="s">
        <v>406</v>
      </c>
      <c r="L258" s="3" t="s">
        <v>407</v>
      </c>
      <c r="M258">
        <v>52</v>
      </c>
      <c r="N258">
        <v>638</v>
      </c>
      <c r="O258" s="4">
        <v>0.25342543457031202</v>
      </c>
      <c r="P258" s="4">
        <v>1.02477192125822</v>
      </c>
      <c r="Q258" s="4">
        <v>0.27459497882102801</v>
      </c>
      <c r="R258" s="4">
        <v>2.4550000000003198</v>
      </c>
      <c r="S258" s="4">
        <v>0.56980554153656704</v>
      </c>
      <c r="T258" s="4">
        <v>0.52347919700370205</v>
      </c>
      <c r="U258" s="4">
        <v>-0.28440479829365001</v>
      </c>
      <c r="V258" s="4">
        <v>2.5067264688531501E-2</v>
      </c>
      <c r="W258" s="4">
        <v>16.711466981590799</v>
      </c>
      <c r="X258" s="4">
        <v>-78.047675752706994</v>
      </c>
      <c r="Y258" s="4">
        <v>-2.43405149567762</v>
      </c>
      <c r="Z258" t="b">
        <v>1</v>
      </c>
      <c r="AA258" t="b">
        <v>0</v>
      </c>
    </row>
    <row r="259" spans="1:27" hidden="1" x14ac:dyDescent="0.2">
      <c r="A259" t="s">
        <v>29</v>
      </c>
      <c r="B259" s="1">
        <v>46346</v>
      </c>
      <c r="C259">
        <v>292.05999755859301</v>
      </c>
      <c r="D259">
        <v>260</v>
      </c>
      <c r="E259" s="4">
        <v>0.52675111540592401</v>
      </c>
      <c r="F259">
        <v>0.03</v>
      </c>
      <c r="G259">
        <v>0</v>
      </c>
      <c r="H259" s="5">
        <v>45.424999999999997</v>
      </c>
      <c r="I259" t="s">
        <v>7</v>
      </c>
      <c r="J259">
        <v>45.2</v>
      </c>
      <c r="K259">
        <v>45.65</v>
      </c>
      <c r="L259">
        <v>45.87</v>
      </c>
      <c r="M259">
        <v>1</v>
      </c>
      <c r="N259">
        <v>811</v>
      </c>
      <c r="O259" s="4">
        <v>0.332739826965332</v>
      </c>
      <c r="P259" s="4">
        <v>1.12330768291766</v>
      </c>
      <c r="Q259" s="4">
        <v>0.29058758379321997</v>
      </c>
      <c r="R259" s="4">
        <v>45.424999999999898</v>
      </c>
      <c r="S259" s="4">
        <v>0.73171526236490803</v>
      </c>
      <c r="T259" s="4">
        <v>0.52081370544401095</v>
      </c>
      <c r="U259" s="4">
        <v>0.76782881056751395</v>
      </c>
      <c r="V259" s="4">
        <v>4.9555972245179198E-3</v>
      </c>
      <c r="W259" s="4">
        <v>64.702740139563403</v>
      </c>
      <c r="X259" s="4">
        <v>-23.211773126914299</v>
      </c>
      <c r="Y259" s="4">
        <v>94.197364139106895</v>
      </c>
      <c r="Z259" t="b">
        <v>0</v>
      </c>
      <c r="AA259" t="b">
        <v>0</v>
      </c>
    </row>
    <row r="260" spans="1:27" hidden="1" x14ac:dyDescent="0.2">
      <c r="A260" t="s">
        <v>29</v>
      </c>
      <c r="B260" s="1">
        <v>46829</v>
      </c>
      <c r="C260">
        <v>292.05999755859301</v>
      </c>
      <c r="D260">
        <v>220</v>
      </c>
      <c r="E260" s="4">
        <v>1.8491329737870399</v>
      </c>
      <c r="F260">
        <v>0.03</v>
      </c>
      <c r="G260">
        <v>0</v>
      </c>
      <c r="H260" s="5">
        <v>98.5</v>
      </c>
      <c r="I260" t="s">
        <v>7</v>
      </c>
      <c r="J260">
        <v>96</v>
      </c>
      <c r="K260">
        <v>101</v>
      </c>
      <c r="L260">
        <v>85.5</v>
      </c>
      <c r="M260">
        <v>10</v>
      </c>
      <c r="N260">
        <v>193</v>
      </c>
      <c r="O260" s="4">
        <v>0.42557337127685502</v>
      </c>
      <c r="P260" s="4">
        <v>1.32754544344815</v>
      </c>
      <c r="Q260" s="4">
        <v>0.33395671752739198</v>
      </c>
      <c r="R260" s="4">
        <v>98.5</v>
      </c>
      <c r="S260" s="4">
        <v>0.973126518251338</v>
      </c>
      <c r="T260" s="4">
        <v>0.51900272667428904</v>
      </c>
      <c r="U260" s="4">
        <v>0.83475478709643702</v>
      </c>
      <c r="V260" s="4">
        <v>1.87340069485494E-3</v>
      </c>
      <c r="W260" s="4">
        <v>98.680912827090793</v>
      </c>
      <c r="X260" s="4">
        <v>-13.2699289803812</v>
      </c>
      <c r="Y260" s="4">
        <v>268.67621240880698</v>
      </c>
      <c r="Z260" t="b">
        <v>0</v>
      </c>
      <c r="AA260" t="b">
        <v>1</v>
      </c>
    </row>
    <row r="261" spans="1:27" hidden="1" x14ac:dyDescent="0.2">
      <c r="A261" t="s">
        <v>29</v>
      </c>
      <c r="B261" s="1">
        <v>46191</v>
      </c>
      <c r="C261">
        <v>292.05999755859301</v>
      </c>
      <c r="D261">
        <v>280</v>
      </c>
      <c r="E261" s="4">
        <v>0.102384294092041</v>
      </c>
      <c r="F261">
        <v>0.03</v>
      </c>
      <c r="G261">
        <v>0</v>
      </c>
      <c r="H261" s="5">
        <v>17.125</v>
      </c>
      <c r="I261" t="s">
        <v>7</v>
      </c>
      <c r="J261">
        <v>17</v>
      </c>
      <c r="K261">
        <v>17.25</v>
      </c>
      <c r="L261">
        <v>17</v>
      </c>
      <c r="M261">
        <v>73</v>
      </c>
      <c r="N261">
        <v>44500</v>
      </c>
      <c r="O261" s="4">
        <v>0.27130855651855401</v>
      </c>
      <c r="P261" s="4">
        <v>1.04307141985212</v>
      </c>
      <c r="Q261" s="4">
        <v>0.25434315996263301</v>
      </c>
      <c r="R261" s="4">
        <v>17.125000000000099</v>
      </c>
      <c r="S261" s="4">
        <v>0.59659242066240503</v>
      </c>
      <c r="T261" s="4">
        <v>0.51520885141724704</v>
      </c>
      <c r="U261" s="4">
        <v>0.72461023360674703</v>
      </c>
      <c r="V261" s="4">
        <v>1.40479729830433E-2</v>
      </c>
      <c r="W261" s="4">
        <v>31.204068369678101</v>
      </c>
      <c r="X261" s="4">
        <v>-44.593727931131802</v>
      </c>
      <c r="Y261" s="4">
        <v>19.9142226248157</v>
      </c>
      <c r="Z261" t="b">
        <v>0</v>
      </c>
      <c r="AA261" t="b">
        <v>0</v>
      </c>
    </row>
    <row r="262" spans="1:27" hidden="1" x14ac:dyDescent="0.2">
      <c r="A262" t="s">
        <v>29</v>
      </c>
      <c r="B262" s="1">
        <v>46311</v>
      </c>
      <c r="C262">
        <v>292.05999755859301</v>
      </c>
      <c r="D262">
        <v>265</v>
      </c>
      <c r="E262" s="5">
        <v>0.43092634749613401</v>
      </c>
      <c r="F262">
        <v>0.03</v>
      </c>
      <c r="G262">
        <v>0</v>
      </c>
      <c r="H262" s="5">
        <v>8.5250000000000004</v>
      </c>
      <c r="I262" t="s">
        <v>8</v>
      </c>
      <c r="J262" s="2" t="s">
        <v>220</v>
      </c>
      <c r="K262" s="3" t="s">
        <v>247</v>
      </c>
      <c r="L262" s="2" t="s">
        <v>252</v>
      </c>
      <c r="M262">
        <v>1</v>
      </c>
      <c r="N262">
        <v>1351</v>
      </c>
      <c r="O262" s="4">
        <v>0.26264165100097597</v>
      </c>
      <c r="P262" s="4">
        <v>1.10211319833431</v>
      </c>
      <c r="Q262" s="4">
        <v>0.27942504025852</v>
      </c>
      <c r="R262" s="4">
        <v>8.5249999999999897</v>
      </c>
      <c r="S262" s="4">
        <v>0.69226002053607305</v>
      </c>
      <c r="T262" s="4">
        <v>0.50883150713095104</v>
      </c>
      <c r="U262" s="4">
        <v>-0.244387026065577</v>
      </c>
      <c r="V262" s="4">
        <v>5.8601534287277103E-3</v>
      </c>
      <c r="W262" s="4">
        <v>60.189607561983699</v>
      </c>
      <c r="X262" s="4">
        <v>-17.117316287585101</v>
      </c>
      <c r="Y262" s="4">
        <v>-34.431305711025701</v>
      </c>
      <c r="Z262" t="b">
        <v>1</v>
      </c>
      <c r="AA262" t="b">
        <v>0</v>
      </c>
    </row>
    <row r="263" spans="1:27" hidden="1" x14ac:dyDescent="0.2">
      <c r="A263" t="s">
        <v>29</v>
      </c>
      <c r="B263" s="1">
        <v>46191</v>
      </c>
      <c r="C263">
        <v>292.05999755859301</v>
      </c>
      <c r="D263">
        <v>280</v>
      </c>
      <c r="E263" s="5">
        <v>0.102384294092041</v>
      </c>
      <c r="F263">
        <v>0.03</v>
      </c>
      <c r="G263">
        <v>0</v>
      </c>
      <c r="H263" s="5">
        <v>4.375</v>
      </c>
      <c r="I263" t="s">
        <v>8</v>
      </c>
      <c r="J263" s="2" t="s">
        <v>341</v>
      </c>
      <c r="K263" s="3" t="s">
        <v>329</v>
      </c>
      <c r="L263" s="3" t="s">
        <v>329</v>
      </c>
      <c r="M263">
        <v>220</v>
      </c>
      <c r="N263">
        <v>3697</v>
      </c>
      <c r="O263" s="4">
        <v>0.24805439453125</v>
      </c>
      <c r="P263" s="4">
        <v>1.04307141985212</v>
      </c>
      <c r="Q263" s="4">
        <v>0.25973248460904103</v>
      </c>
      <c r="R263" s="4">
        <v>4.3750000000000799</v>
      </c>
      <c r="S263" s="4">
        <v>0.58591997454793099</v>
      </c>
      <c r="T263" s="4">
        <v>0.502811953677614</v>
      </c>
      <c r="U263" s="4">
        <v>-0.27896464680750599</v>
      </c>
      <c r="V263" s="4">
        <v>1.38435642052285E-2</v>
      </c>
      <c r="W263" s="4">
        <v>31.401593269298601</v>
      </c>
      <c r="X263" s="4">
        <v>-37.254913015372402</v>
      </c>
      <c r="Y263" s="4">
        <v>-8.7896316573150894</v>
      </c>
      <c r="Z263" t="b">
        <v>1</v>
      </c>
      <c r="AA263" t="b">
        <v>0</v>
      </c>
    </row>
    <row r="264" spans="1:27" hidden="1" x14ac:dyDescent="0.2">
      <c r="A264" t="s">
        <v>29</v>
      </c>
      <c r="B264" s="1">
        <v>46162</v>
      </c>
      <c r="C264">
        <v>292.05999755859301</v>
      </c>
      <c r="D264">
        <v>287.5</v>
      </c>
      <c r="E264" s="4">
        <v>2.29866642519393E-2</v>
      </c>
      <c r="F264">
        <v>0.03</v>
      </c>
      <c r="G264">
        <v>0</v>
      </c>
      <c r="H264" s="5">
        <v>6.5250000000000004</v>
      </c>
      <c r="I264" t="s">
        <v>7</v>
      </c>
      <c r="J264">
        <v>6</v>
      </c>
      <c r="K264" s="2" t="s">
        <v>260</v>
      </c>
      <c r="L264" s="3" t="s">
        <v>300</v>
      </c>
      <c r="M264">
        <v>3</v>
      </c>
      <c r="N264">
        <v>207</v>
      </c>
      <c r="O264" s="4">
        <v>0.23102575622558499</v>
      </c>
      <c r="P264" s="4">
        <v>1.0158608610733599</v>
      </c>
      <c r="Q264" s="4">
        <v>0.20918804561344301</v>
      </c>
      <c r="R264" s="4">
        <v>6.5250000000000297</v>
      </c>
      <c r="S264" s="4">
        <v>0.53377081538908799</v>
      </c>
      <c r="T264" s="4">
        <v>0.50205507613677203</v>
      </c>
      <c r="U264" s="4">
        <v>0.70324994609956404</v>
      </c>
      <c r="V264" s="4">
        <v>3.7350416649052497E-2</v>
      </c>
      <c r="W264" s="4">
        <v>15.319776174649499</v>
      </c>
      <c r="X264" s="4">
        <v>-75.674099606879494</v>
      </c>
      <c r="Y264" s="4">
        <v>4.5712700541996796</v>
      </c>
      <c r="Z264" t="b">
        <v>0</v>
      </c>
      <c r="AA264" t="b">
        <v>0</v>
      </c>
    </row>
    <row r="265" spans="1:27" hidden="1" x14ac:dyDescent="0.2">
      <c r="A265" t="s">
        <v>29</v>
      </c>
      <c r="B265" s="1">
        <v>46465</v>
      </c>
      <c r="C265">
        <v>292.05999755859301</v>
      </c>
      <c r="D265">
        <v>250</v>
      </c>
      <c r="E265" s="4">
        <v>0.852555335781364</v>
      </c>
      <c r="F265">
        <v>0.03</v>
      </c>
      <c r="G265">
        <v>0</v>
      </c>
      <c r="H265" s="5">
        <v>60.2</v>
      </c>
      <c r="I265" t="s">
        <v>7</v>
      </c>
      <c r="J265">
        <v>59.75</v>
      </c>
      <c r="K265">
        <v>60.65</v>
      </c>
      <c r="L265">
        <v>61.36</v>
      </c>
      <c r="M265">
        <v>36</v>
      </c>
      <c r="N265">
        <v>1117</v>
      </c>
      <c r="O265" s="4">
        <v>0.35947295806884699</v>
      </c>
      <c r="P265" s="4">
        <v>1.1682399902343701</v>
      </c>
      <c r="Q265" s="4">
        <v>0.30602800211044701</v>
      </c>
      <c r="R265" s="4">
        <v>60.199999999999903</v>
      </c>
      <c r="S265" s="4">
        <v>0.78210378220106702</v>
      </c>
      <c r="T265" s="4">
        <v>0.49953612202192199</v>
      </c>
      <c r="U265" s="4">
        <v>0.782923207919062</v>
      </c>
      <c r="V265" s="4">
        <v>3.5603241086349098E-3</v>
      </c>
      <c r="W265" s="4">
        <v>79.235067716258996</v>
      </c>
      <c r="X265" s="4">
        <v>-19.274681974944698</v>
      </c>
      <c r="Y265" s="4">
        <v>143.62194093605399</v>
      </c>
      <c r="Z265" t="b">
        <v>0</v>
      </c>
      <c r="AA265" t="b">
        <v>0</v>
      </c>
    </row>
    <row r="266" spans="1:27" hidden="1" x14ac:dyDescent="0.2">
      <c r="A266" t="s">
        <v>29</v>
      </c>
      <c r="B266" s="1">
        <v>46374</v>
      </c>
      <c r="C266">
        <v>292.05999755859301</v>
      </c>
      <c r="D266">
        <v>260</v>
      </c>
      <c r="E266" s="5">
        <v>0.60341093023648795</v>
      </c>
      <c r="F266">
        <v>0.03</v>
      </c>
      <c r="G266">
        <v>0</v>
      </c>
      <c r="H266" s="5">
        <v>10</v>
      </c>
      <c r="I266" t="s">
        <v>8</v>
      </c>
      <c r="J266" s="2" t="s">
        <v>198</v>
      </c>
      <c r="K266" s="2" t="s">
        <v>224</v>
      </c>
      <c r="L266" s="3" t="s">
        <v>216</v>
      </c>
      <c r="M266">
        <v>2</v>
      </c>
      <c r="N266">
        <v>6702</v>
      </c>
      <c r="O266" s="4">
        <v>0.26395389373779299</v>
      </c>
      <c r="P266" s="4">
        <v>1.12330768291766</v>
      </c>
      <c r="Q266" s="4">
        <v>0.284304773305397</v>
      </c>
      <c r="R266" s="4">
        <v>10</v>
      </c>
      <c r="S266" s="4">
        <v>0.71889969967582701</v>
      </c>
      <c r="T266" s="4">
        <v>0.49805308944402199</v>
      </c>
      <c r="U266" s="4">
        <v>-0.236101360761236</v>
      </c>
      <c r="V266" s="4">
        <v>4.7766334261889701E-3</v>
      </c>
      <c r="W266" s="4">
        <v>69.897781528541898</v>
      </c>
      <c r="X266" s="4">
        <v>-14.097943756929901</v>
      </c>
      <c r="Y266" s="4">
        <v>-47.642770307345998</v>
      </c>
      <c r="Z266" t="b">
        <v>1</v>
      </c>
      <c r="AA266" t="b">
        <v>0</v>
      </c>
    </row>
    <row r="267" spans="1:27" hidden="1" x14ac:dyDescent="0.2">
      <c r="A267" t="s">
        <v>29</v>
      </c>
      <c r="B267" s="1">
        <v>46738</v>
      </c>
      <c r="C267">
        <v>292.05999755859301</v>
      </c>
      <c r="D267">
        <v>235</v>
      </c>
      <c r="E267" s="5">
        <v>1.5999885702488701</v>
      </c>
      <c r="F267">
        <v>0.03</v>
      </c>
      <c r="G267">
        <v>0</v>
      </c>
      <c r="H267" s="5">
        <v>14.225</v>
      </c>
      <c r="I267" t="s">
        <v>8</v>
      </c>
      <c r="J267" s="2" t="s">
        <v>144</v>
      </c>
      <c r="K267">
        <v>15.25</v>
      </c>
      <c r="L267" s="2" t="s">
        <v>151</v>
      </c>
      <c r="M267">
        <v>1</v>
      </c>
      <c r="N267">
        <v>615</v>
      </c>
      <c r="O267" s="4">
        <v>0.28031115203857399</v>
      </c>
      <c r="P267" s="4">
        <v>1.2428085002493301</v>
      </c>
      <c r="Q267" s="4">
        <v>0.30483805093042698</v>
      </c>
      <c r="R267" s="4">
        <v>14.225</v>
      </c>
      <c r="S267" s="4">
        <v>0.88101974568017904</v>
      </c>
      <c r="T267" s="4">
        <v>0.49542809957210499</v>
      </c>
      <c r="U267" s="4">
        <v>-0.18915356635553099</v>
      </c>
      <c r="V267" s="4">
        <v>2.4030433067006498E-3</v>
      </c>
      <c r="W267" s="4">
        <v>99.975091076187496</v>
      </c>
      <c r="X267" s="4">
        <v>-7.4398085513196497</v>
      </c>
      <c r="Y267" s="4">
        <v>-111.14991018923899</v>
      </c>
      <c r="Z267" t="b">
        <v>1</v>
      </c>
      <c r="AA267" t="b">
        <v>0</v>
      </c>
    </row>
    <row r="268" spans="1:27" x14ac:dyDescent="0.2">
      <c r="A268" t="s">
        <v>29</v>
      </c>
      <c r="B268" s="1">
        <v>46773</v>
      </c>
      <c r="C268">
        <v>292.05999755859301</v>
      </c>
      <c r="D268">
        <v>230</v>
      </c>
      <c r="E268" s="4">
        <v>1.6958133396347299</v>
      </c>
      <c r="F268">
        <v>0.03</v>
      </c>
      <c r="G268">
        <v>0</v>
      </c>
      <c r="H268" s="5">
        <v>88.25</v>
      </c>
      <c r="I268" t="s">
        <v>7</v>
      </c>
      <c r="J268">
        <v>86.5</v>
      </c>
      <c r="K268">
        <v>90</v>
      </c>
      <c r="L268">
        <v>88.58</v>
      </c>
      <c r="M268">
        <v>11</v>
      </c>
      <c r="N268">
        <v>799</v>
      </c>
      <c r="O268" s="4">
        <v>0.39879446426391602</v>
      </c>
      <c r="P268" s="4">
        <v>1.26982607634171</v>
      </c>
      <c r="Q268" s="4">
        <v>0.31803976361616898</v>
      </c>
      <c r="R268" s="4">
        <v>88.249999999999901</v>
      </c>
      <c r="S268" s="4">
        <v>0.90669673314770405</v>
      </c>
      <c r="T268" s="4">
        <v>0.49253454585734402</v>
      </c>
      <c r="U268" s="4">
        <v>0.81771640426500802</v>
      </c>
      <c r="V268" s="4">
        <v>2.1865077486125902E-3</v>
      </c>
      <c r="W268" s="4">
        <v>100.589962079522</v>
      </c>
      <c r="X268" s="4">
        <v>-13.949693804444101</v>
      </c>
      <c r="Y268" s="4">
        <v>255.34243188103201</v>
      </c>
      <c r="Z268" t="b">
        <v>0</v>
      </c>
      <c r="AA268" t="b">
        <v>1</v>
      </c>
    </row>
    <row r="269" spans="1:27" hidden="1" x14ac:dyDescent="0.2">
      <c r="A269" t="s">
        <v>29</v>
      </c>
      <c r="B269" s="1">
        <v>46311</v>
      </c>
      <c r="C269">
        <v>292.05999755859301</v>
      </c>
      <c r="D269">
        <v>265</v>
      </c>
      <c r="E269" s="4">
        <v>0.43092634749613401</v>
      </c>
      <c r="F269">
        <v>0.03</v>
      </c>
      <c r="G269">
        <v>0</v>
      </c>
      <c r="H269" s="5">
        <v>39.4</v>
      </c>
      <c r="I269" t="s">
        <v>7</v>
      </c>
      <c r="J269">
        <v>39.200000000000003</v>
      </c>
      <c r="K269">
        <v>39.6</v>
      </c>
      <c r="L269">
        <v>40.26</v>
      </c>
      <c r="M269">
        <v>40</v>
      </c>
      <c r="N269">
        <v>979</v>
      </c>
      <c r="O269" s="4">
        <v>0.32352361053466699</v>
      </c>
      <c r="P269" s="4">
        <v>1.10211319833431</v>
      </c>
      <c r="Q269" s="4">
        <v>0.28622803892499998</v>
      </c>
      <c r="R269" s="4">
        <v>39.4</v>
      </c>
      <c r="S269" s="4">
        <v>0.680219307930367</v>
      </c>
      <c r="T269" s="4">
        <v>0.49232496737197801</v>
      </c>
      <c r="U269" s="4">
        <v>0.75181719570436301</v>
      </c>
      <c r="V269" s="4">
        <v>5.7683370488027302E-3</v>
      </c>
      <c r="W269" s="4">
        <v>60.689003495334802</v>
      </c>
      <c r="X269" s="4">
        <v>-25.560565853182499</v>
      </c>
      <c r="Y269" s="4">
        <v>77.642468521841394</v>
      </c>
      <c r="Z269" t="b">
        <v>0</v>
      </c>
      <c r="AA269" t="b">
        <v>0</v>
      </c>
    </row>
    <row r="270" spans="1:27" hidden="1" x14ac:dyDescent="0.2">
      <c r="A270" t="s">
        <v>29</v>
      </c>
      <c r="B270" s="1">
        <v>46738</v>
      </c>
      <c r="C270">
        <v>292.05999755859301</v>
      </c>
      <c r="D270">
        <v>230</v>
      </c>
      <c r="E270" s="4">
        <v>1.5999885702488701</v>
      </c>
      <c r="F270">
        <v>0.03</v>
      </c>
      <c r="G270">
        <v>0</v>
      </c>
      <c r="H270" s="5">
        <v>87.75</v>
      </c>
      <c r="I270" t="s">
        <v>7</v>
      </c>
      <c r="J270">
        <v>85.5</v>
      </c>
      <c r="K270">
        <v>90</v>
      </c>
      <c r="L270">
        <v>88.55</v>
      </c>
      <c r="M270">
        <v>18</v>
      </c>
      <c r="N270">
        <v>1684</v>
      </c>
      <c r="O270" s="4">
        <v>0.41054361434936498</v>
      </c>
      <c r="P270" s="4">
        <v>1.26982607634171</v>
      </c>
      <c r="Q270" s="4">
        <v>0.32674038636787101</v>
      </c>
      <c r="R270" s="4">
        <v>87.75</v>
      </c>
      <c r="S270" s="4">
        <v>0.90077418152567601</v>
      </c>
      <c r="T270" s="4">
        <v>0.48747812794892098</v>
      </c>
      <c r="U270" s="4">
        <v>0.81614580116803503</v>
      </c>
      <c r="V270" s="4">
        <v>2.20284903078712E-3</v>
      </c>
      <c r="W270" s="4">
        <v>98.231005008340603</v>
      </c>
      <c r="X270" s="4">
        <v>-14.548489287283999</v>
      </c>
      <c r="Y270" s="4">
        <v>240.97994363926199</v>
      </c>
      <c r="Z270" t="b">
        <v>0</v>
      </c>
      <c r="AA270" t="b">
        <v>1</v>
      </c>
    </row>
    <row r="271" spans="1:27" hidden="1" x14ac:dyDescent="0.2">
      <c r="A271" t="s">
        <v>29</v>
      </c>
      <c r="B271" s="1">
        <v>46199</v>
      </c>
      <c r="C271">
        <v>292.05999755859301</v>
      </c>
      <c r="D271">
        <v>280</v>
      </c>
      <c r="E271" s="4">
        <v>0.124287092298907</v>
      </c>
      <c r="F271">
        <v>0.03</v>
      </c>
      <c r="G271">
        <v>0</v>
      </c>
      <c r="H271" s="5">
        <v>17.850000000000001</v>
      </c>
      <c r="I271" t="s">
        <v>7</v>
      </c>
      <c r="J271" s="2" t="s">
        <v>117</v>
      </c>
      <c r="K271" s="2" t="s">
        <v>116</v>
      </c>
      <c r="L271" s="2" t="s">
        <v>109</v>
      </c>
      <c r="M271">
        <v>14</v>
      </c>
      <c r="N271">
        <v>24</v>
      </c>
      <c r="O271" s="4">
        <v>0.27020993469238203</v>
      </c>
      <c r="P271" s="4">
        <v>1.04307141985212</v>
      </c>
      <c r="Q271" s="4">
        <v>0.24810399458726801</v>
      </c>
      <c r="R271" s="4">
        <v>17.849999999999898</v>
      </c>
      <c r="S271" s="4">
        <v>0.56848015685401099</v>
      </c>
      <c r="T271" s="4">
        <v>0.48101264539635602</v>
      </c>
      <c r="U271" s="4">
        <v>0.71514551206961996</v>
      </c>
      <c r="V271" s="4">
        <v>1.32866596942627E-2</v>
      </c>
      <c r="W271" s="4">
        <v>34.947792680350801</v>
      </c>
      <c r="X271" s="4">
        <v>-40.612149147034799</v>
      </c>
      <c r="Y271" s="4">
        <v>23.740748216438</v>
      </c>
      <c r="Z271" t="b">
        <v>0</v>
      </c>
      <c r="AA271" t="b">
        <v>0</v>
      </c>
    </row>
    <row r="272" spans="1:27" hidden="1" x14ac:dyDescent="0.2">
      <c r="A272" t="s">
        <v>29</v>
      </c>
      <c r="B272" s="1">
        <v>46374</v>
      </c>
      <c r="C272">
        <v>292.05999755859301</v>
      </c>
      <c r="D272">
        <v>260</v>
      </c>
      <c r="E272" s="4">
        <v>0.60341093023648795</v>
      </c>
      <c r="F272">
        <v>0.03</v>
      </c>
      <c r="G272">
        <v>0</v>
      </c>
      <c r="H272" s="5">
        <v>47.225000000000001</v>
      </c>
      <c r="I272" t="s">
        <v>7</v>
      </c>
      <c r="J272">
        <v>47</v>
      </c>
      <c r="K272">
        <v>47.45</v>
      </c>
      <c r="L272">
        <v>46.9</v>
      </c>
      <c r="M272">
        <v>409</v>
      </c>
      <c r="N272">
        <v>7855</v>
      </c>
      <c r="O272" s="4">
        <v>0.33457086334228497</v>
      </c>
      <c r="P272" s="4">
        <v>1.12330768291766</v>
      </c>
      <c r="Q272" s="4">
        <v>0.291437379210022</v>
      </c>
      <c r="R272" s="4">
        <v>47.224999999999902</v>
      </c>
      <c r="S272" s="4">
        <v>0.70677820363360799</v>
      </c>
      <c r="T272" s="4">
        <v>0.48039101869445</v>
      </c>
      <c r="U272" s="4">
        <v>0.76014783913240302</v>
      </c>
      <c r="V272" s="4">
        <v>4.7001683011931999E-3</v>
      </c>
      <c r="W272" s="4">
        <v>70.504362368991494</v>
      </c>
      <c r="X272" s="4">
        <v>-22.269726730534</v>
      </c>
      <c r="Y272" s="4">
        <v>105.466440891254</v>
      </c>
      <c r="Z272" t="b">
        <v>0</v>
      </c>
      <c r="AA272" t="b">
        <v>0</v>
      </c>
    </row>
    <row r="273" spans="1:27" hidden="1" x14ac:dyDescent="0.2">
      <c r="A273" t="s">
        <v>29</v>
      </c>
      <c r="B273" s="1">
        <v>47102</v>
      </c>
      <c r="C273">
        <v>292.05999755859301</v>
      </c>
      <c r="D273">
        <v>210</v>
      </c>
      <c r="E273" s="4">
        <v>2.5965662305023098</v>
      </c>
      <c r="F273">
        <v>0.03</v>
      </c>
      <c r="G273">
        <v>0</v>
      </c>
      <c r="H273" s="5">
        <v>114.5</v>
      </c>
      <c r="I273" t="s">
        <v>7</v>
      </c>
      <c r="J273">
        <v>112</v>
      </c>
      <c r="K273">
        <v>117</v>
      </c>
      <c r="L273">
        <v>115.45</v>
      </c>
      <c r="M273">
        <v>9</v>
      </c>
      <c r="N273">
        <v>536</v>
      </c>
      <c r="O273" s="4">
        <v>0.43514053634643501</v>
      </c>
      <c r="P273" s="4">
        <v>1.3907618931361601</v>
      </c>
      <c r="Q273" s="4">
        <v>0.33806073613186399</v>
      </c>
      <c r="R273" s="4">
        <v>114.5</v>
      </c>
      <c r="S273" s="4">
        <v>1.0208841931514201</v>
      </c>
      <c r="T273" s="4">
        <v>0.476137710043118</v>
      </c>
      <c r="U273" s="4">
        <v>0.846345345527861</v>
      </c>
      <c r="V273" s="4">
        <v>1.48912691743698E-3</v>
      </c>
      <c r="W273" s="4">
        <v>111.498751879007</v>
      </c>
      <c r="X273" s="4">
        <v>-11.238815672025501</v>
      </c>
      <c r="Y273" s="4">
        <v>344.52180586069699</v>
      </c>
      <c r="Z273" t="b">
        <v>0</v>
      </c>
      <c r="AA273" t="b">
        <v>1</v>
      </c>
    </row>
    <row r="274" spans="1:27" hidden="1" x14ac:dyDescent="0.2">
      <c r="A274" t="s">
        <v>29</v>
      </c>
      <c r="B274" s="1">
        <v>47102</v>
      </c>
      <c r="C274">
        <v>292.05999755859301</v>
      </c>
      <c r="D274">
        <v>220</v>
      </c>
      <c r="E274" s="5">
        <v>2.5965662305023098</v>
      </c>
      <c r="F274">
        <v>0.03</v>
      </c>
      <c r="G274">
        <v>0</v>
      </c>
      <c r="H274" s="5">
        <v>16.375</v>
      </c>
      <c r="I274" t="s">
        <v>8</v>
      </c>
      <c r="J274" s="2" t="s">
        <v>129</v>
      </c>
      <c r="K274" s="2" t="s">
        <v>118</v>
      </c>
      <c r="L274" s="2" t="s">
        <v>120</v>
      </c>
      <c r="M274">
        <v>20</v>
      </c>
      <c r="N274">
        <v>1076</v>
      </c>
      <c r="O274" s="4">
        <v>0.27611502700805601</v>
      </c>
      <c r="P274" s="4">
        <v>1.32754544344815</v>
      </c>
      <c r="Q274" s="4">
        <v>0.30949502947767199</v>
      </c>
      <c r="R274" s="4">
        <v>16.375</v>
      </c>
      <c r="S274" s="4">
        <v>0.97367534612481399</v>
      </c>
      <c r="T274" s="4">
        <v>0.47495925511535703</v>
      </c>
      <c r="U274" s="4">
        <v>-0.165108881100378</v>
      </c>
      <c r="V274" s="4">
        <v>1.70498097913223E-3</v>
      </c>
      <c r="W274" s="4">
        <v>116.873695379108</v>
      </c>
      <c r="X274" s="4">
        <v>-5.0274187101917098</v>
      </c>
      <c r="Y274" s="4">
        <v>-167.729608292715</v>
      </c>
      <c r="Z274" t="b">
        <v>1</v>
      </c>
      <c r="AA274" t="b">
        <v>0</v>
      </c>
    </row>
    <row r="275" spans="1:27" hidden="1" x14ac:dyDescent="0.2">
      <c r="A275" t="s">
        <v>29</v>
      </c>
      <c r="B275" s="1">
        <v>46402</v>
      </c>
      <c r="C275">
        <v>292.05999755859301</v>
      </c>
      <c r="D275">
        <v>260</v>
      </c>
      <c r="E275" s="5">
        <v>0.68007074488696795</v>
      </c>
      <c r="F275">
        <v>0.03</v>
      </c>
      <c r="G275">
        <v>0</v>
      </c>
      <c r="H275" s="5">
        <v>10.975</v>
      </c>
      <c r="I275" t="s">
        <v>8</v>
      </c>
      <c r="J275" s="2" t="s">
        <v>178</v>
      </c>
      <c r="K275" s="3" t="s">
        <v>185</v>
      </c>
      <c r="L275" s="2" t="s">
        <v>178</v>
      </c>
      <c r="M275">
        <v>3</v>
      </c>
      <c r="N275">
        <v>12533</v>
      </c>
      <c r="O275" s="4">
        <v>0.26224492645263597</v>
      </c>
      <c r="P275" s="4">
        <v>1.12330768291766</v>
      </c>
      <c r="Q275" s="4">
        <v>0.28333031781864498</v>
      </c>
      <c r="R275" s="4">
        <v>10.975000000010599</v>
      </c>
      <c r="S275" s="4">
        <v>0.70179678724837002</v>
      </c>
      <c r="T275" s="4">
        <v>0.468144468539196</v>
      </c>
      <c r="U275" s="4">
        <v>-0.241402951324134</v>
      </c>
      <c r="V275" s="4">
        <v>4.5700274628130396E-3</v>
      </c>
      <c r="W275" s="4">
        <v>75.112134900041994</v>
      </c>
      <c r="X275" s="4">
        <v>-13.2021927152594</v>
      </c>
      <c r="Y275" s="4">
        <v>-55.411583087504503</v>
      </c>
      <c r="Z275" t="b">
        <v>1</v>
      </c>
      <c r="AA275" t="b">
        <v>0</v>
      </c>
    </row>
    <row r="276" spans="1:27" hidden="1" x14ac:dyDescent="0.2">
      <c r="A276" t="s">
        <v>29</v>
      </c>
      <c r="B276" s="1">
        <v>46199</v>
      </c>
      <c r="C276">
        <v>292.05999755859301</v>
      </c>
      <c r="D276">
        <v>280</v>
      </c>
      <c r="E276" s="5">
        <v>0.124287092298907</v>
      </c>
      <c r="F276">
        <v>0.03</v>
      </c>
      <c r="G276">
        <v>0</v>
      </c>
      <c r="H276" s="5">
        <v>4.9499999999999904</v>
      </c>
      <c r="I276" t="s">
        <v>8</v>
      </c>
      <c r="J276" s="2" t="s">
        <v>330</v>
      </c>
      <c r="K276" s="2" t="s">
        <v>301</v>
      </c>
      <c r="L276" s="2" t="s">
        <v>322</v>
      </c>
      <c r="M276">
        <v>5</v>
      </c>
      <c r="N276">
        <v>85</v>
      </c>
      <c r="O276" s="4">
        <v>0.24396507995605399</v>
      </c>
      <c r="P276" s="4">
        <v>1.04307141985212</v>
      </c>
      <c r="Q276" s="4">
        <v>0.25386798450674503</v>
      </c>
      <c r="R276" s="4">
        <v>4.9500000000000099</v>
      </c>
      <c r="S276" s="4">
        <v>0.55758198999001496</v>
      </c>
      <c r="T276" s="4">
        <v>0.46808241993869498</v>
      </c>
      <c r="U276" s="4">
        <v>-0.28856492875227202</v>
      </c>
      <c r="V276" s="4">
        <v>1.30649113461747E-2</v>
      </c>
      <c r="W276" s="4">
        <v>35.162891816439902</v>
      </c>
      <c r="X276" s="4">
        <v>-33.234895798554803</v>
      </c>
      <c r="Y276" s="4">
        <v>-11.0899225258207</v>
      </c>
      <c r="Z276" t="b">
        <v>1</v>
      </c>
      <c r="AA276" t="b">
        <v>0</v>
      </c>
    </row>
    <row r="277" spans="1:27" hidden="1" x14ac:dyDescent="0.2">
      <c r="A277" t="s">
        <v>29</v>
      </c>
      <c r="B277" s="1">
        <v>46555</v>
      </c>
      <c r="C277">
        <v>292.05999755859301</v>
      </c>
      <c r="D277">
        <v>250</v>
      </c>
      <c r="E277" s="5">
        <v>1.0989618995621599</v>
      </c>
      <c r="F277">
        <v>0.03</v>
      </c>
      <c r="G277">
        <v>0</v>
      </c>
      <c r="H277" s="5">
        <v>13.375</v>
      </c>
      <c r="I277" t="s">
        <v>8</v>
      </c>
      <c r="J277">
        <v>13.25</v>
      </c>
      <c r="K277" s="2" t="s">
        <v>158</v>
      </c>
      <c r="L277" s="3" t="s">
        <v>159</v>
      </c>
      <c r="M277">
        <v>168</v>
      </c>
      <c r="N277">
        <v>4362</v>
      </c>
      <c r="O277" s="4">
        <v>0.26503725692748997</v>
      </c>
      <c r="P277" s="4">
        <v>1.1682399902343701</v>
      </c>
      <c r="Q277" s="4">
        <v>0.29291201122195398</v>
      </c>
      <c r="R277" s="4">
        <v>13.374999999999901</v>
      </c>
      <c r="S277" s="4">
        <v>0.76730412213282095</v>
      </c>
      <c r="T277" s="4">
        <v>0.46024040792465898</v>
      </c>
      <c r="U277" s="4">
        <v>-0.221450359080478</v>
      </c>
      <c r="V277" s="4">
        <v>3.3140788124625502E-3</v>
      </c>
      <c r="W277" s="4">
        <v>90.996943168573196</v>
      </c>
      <c r="X277" s="4">
        <v>-9.7853897187485703</v>
      </c>
      <c r="Y277" s="4">
        <v>-85.775944866877694</v>
      </c>
      <c r="Z277" t="b">
        <v>1</v>
      </c>
      <c r="AA277" t="b">
        <v>0</v>
      </c>
    </row>
    <row r="278" spans="1:27" hidden="1" x14ac:dyDescent="0.2">
      <c r="A278" t="s">
        <v>29</v>
      </c>
      <c r="B278" s="1">
        <v>46738</v>
      </c>
      <c r="C278">
        <v>292.05999755859301</v>
      </c>
      <c r="D278">
        <v>235</v>
      </c>
      <c r="E278" s="4">
        <v>1.5999885702488701</v>
      </c>
      <c r="F278">
        <v>0.03</v>
      </c>
      <c r="G278">
        <v>0</v>
      </c>
      <c r="H278" s="5">
        <v>83.6</v>
      </c>
      <c r="I278" t="s">
        <v>7</v>
      </c>
      <c r="J278">
        <v>81.7</v>
      </c>
      <c r="K278">
        <v>85.5</v>
      </c>
      <c r="L278">
        <v>86.8</v>
      </c>
      <c r="M278">
        <v>6</v>
      </c>
      <c r="N278">
        <v>642</v>
      </c>
      <c r="O278" s="4">
        <v>0.39647515151977503</v>
      </c>
      <c r="P278" s="4">
        <v>1.2428085002493301</v>
      </c>
      <c r="Q278" s="4">
        <v>0.31774200800456998</v>
      </c>
      <c r="R278" s="4">
        <v>83.599999999999895</v>
      </c>
      <c r="S278" s="4">
        <v>0.86123113843281596</v>
      </c>
      <c r="T278" s="4">
        <v>0.45931719255166498</v>
      </c>
      <c r="U278" s="4">
        <v>0.80544462330809097</v>
      </c>
      <c r="V278" s="4">
        <v>2.3455390202629599E-3</v>
      </c>
      <c r="W278" s="4">
        <v>101.71343768528401</v>
      </c>
      <c r="X278" s="4">
        <v>-14.648789267764201</v>
      </c>
      <c r="Y278" s="4">
        <v>242.61931436073999</v>
      </c>
      <c r="Z278" t="b">
        <v>0</v>
      </c>
      <c r="AA278" t="b">
        <v>1</v>
      </c>
    </row>
    <row r="279" spans="1:27" hidden="1" x14ac:dyDescent="0.2">
      <c r="A279" t="s">
        <v>29</v>
      </c>
      <c r="B279" s="1">
        <v>46283</v>
      </c>
      <c r="C279">
        <v>292.05999755859301</v>
      </c>
      <c r="D279">
        <v>270</v>
      </c>
      <c r="E279" s="4">
        <v>0.354266533880364</v>
      </c>
      <c r="F279">
        <v>0.03</v>
      </c>
      <c r="G279">
        <v>0</v>
      </c>
      <c r="H279" s="5">
        <v>33.549999999999997</v>
      </c>
      <c r="I279" t="s">
        <v>7</v>
      </c>
      <c r="J279">
        <v>33.35</v>
      </c>
      <c r="K279">
        <v>33.75</v>
      </c>
      <c r="L279">
        <v>34.869999999999997</v>
      </c>
      <c r="M279">
        <v>338</v>
      </c>
      <c r="N279">
        <v>7819</v>
      </c>
      <c r="O279" s="4">
        <v>0.31192704681396399</v>
      </c>
      <c r="P279" s="4">
        <v>1.08170369466145</v>
      </c>
      <c r="Q279" s="4">
        <v>0.27889410892343097</v>
      </c>
      <c r="R279" s="4">
        <v>33.549999999999898</v>
      </c>
      <c r="S279" s="4">
        <v>0.62014414829972997</v>
      </c>
      <c r="T279" s="4">
        <v>0.45414555610310697</v>
      </c>
      <c r="U279" s="4">
        <v>0.73241855571875103</v>
      </c>
      <c r="V279" s="4">
        <v>6.78927446631436E-3</v>
      </c>
      <c r="W279" s="4">
        <v>57.218568648090098</v>
      </c>
      <c r="X279" s="4">
        <v>-27.9332846629686</v>
      </c>
      <c r="Y279" s="4">
        <v>63.895569298394101</v>
      </c>
      <c r="Z279" t="b">
        <v>0</v>
      </c>
      <c r="AA279" t="b">
        <v>0</v>
      </c>
    </row>
    <row r="280" spans="1:27" hidden="1" x14ac:dyDescent="0.2">
      <c r="A280" t="s">
        <v>29</v>
      </c>
      <c r="B280" s="1">
        <v>46738</v>
      </c>
      <c r="C280">
        <v>292.05999755859301</v>
      </c>
      <c r="D280">
        <v>240</v>
      </c>
      <c r="E280" s="5">
        <v>1.5999885702488701</v>
      </c>
      <c r="F280">
        <v>0.03</v>
      </c>
      <c r="G280">
        <v>0</v>
      </c>
      <c r="H280" s="5">
        <v>15.475</v>
      </c>
      <c r="I280" t="s">
        <v>8</v>
      </c>
      <c r="J280">
        <v>14.45</v>
      </c>
      <c r="K280" s="2" t="s">
        <v>122</v>
      </c>
      <c r="L280">
        <v>15.36</v>
      </c>
      <c r="M280">
        <v>90</v>
      </c>
      <c r="N280">
        <v>1709</v>
      </c>
      <c r="O280" s="4">
        <v>0.27619132019042902</v>
      </c>
      <c r="P280" s="4">
        <v>1.21691665649414</v>
      </c>
      <c r="Q280" s="4">
        <v>0.30221282624320001</v>
      </c>
      <c r="R280" s="4">
        <v>15.474999999999801</v>
      </c>
      <c r="S280" s="4">
        <v>0.83026322348799597</v>
      </c>
      <c r="T280" s="4">
        <v>0.44799224127165699</v>
      </c>
      <c r="U280" s="4">
        <v>-0.203194988129312</v>
      </c>
      <c r="V280" s="4">
        <v>2.5315063674733098E-3</v>
      </c>
      <c r="W280" s="4">
        <v>104.41260980451401</v>
      </c>
      <c r="X280" s="4">
        <v>-7.6163509556938003</v>
      </c>
      <c r="Y280" s="4">
        <v>-119.711349203705</v>
      </c>
      <c r="Z280" t="b">
        <v>1</v>
      </c>
      <c r="AA280" t="b">
        <v>0</v>
      </c>
    </row>
    <row r="281" spans="1:27" hidden="1" x14ac:dyDescent="0.2">
      <c r="A281" t="s">
        <v>29</v>
      </c>
      <c r="B281" s="1">
        <v>46773</v>
      </c>
      <c r="C281">
        <v>292.05999755859301</v>
      </c>
      <c r="D281">
        <v>240</v>
      </c>
      <c r="E281" s="5">
        <v>1.6958133396347299</v>
      </c>
      <c r="F281">
        <v>0.03</v>
      </c>
      <c r="G281">
        <v>0</v>
      </c>
      <c r="H281" s="5">
        <v>15.775</v>
      </c>
      <c r="I281" t="s">
        <v>8</v>
      </c>
      <c r="J281">
        <v>14.75</v>
      </c>
      <c r="K281" s="2" t="s">
        <v>124</v>
      </c>
      <c r="L281" s="2" t="s">
        <v>135</v>
      </c>
      <c r="M281">
        <v>252</v>
      </c>
      <c r="N281">
        <v>1900</v>
      </c>
      <c r="O281" s="4">
        <v>0.27089657333374001</v>
      </c>
      <c r="P281" s="4">
        <v>1.21691665649414</v>
      </c>
      <c r="Q281" s="4">
        <v>0.29834616849610701</v>
      </c>
      <c r="R281" s="4">
        <v>15.7749999999983</v>
      </c>
      <c r="S281" s="4">
        <v>0.83051107558204995</v>
      </c>
      <c r="T281" s="4">
        <v>0.44199455705271601</v>
      </c>
      <c r="U281" s="4">
        <v>-0.203124944226376</v>
      </c>
      <c r="V281" s="4">
        <v>2.4902989450755701E-3</v>
      </c>
      <c r="W281" s="4">
        <v>107.47170802683</v>
      </c>
      <c r="X281" s="4">
        <v>-7.2008134199408502</v>
      </c>
      <c r="Y281" s="4">
        <v>-127.35502340040701</v>
      </c>
      <c r="Z281" t="b">
        <v>1</v>
      </c>
      <c r="AA281" t="b">
        <v>0</v>
      </c>
    </row>
    <row r="282" spans="1:27" hidden="1" x14ac:dyDescent="0.2">
      <c r="A282" t="s">
        <v>29</v>
      </c>
      <c r="B282" s="1">
        <v>46402</v>
      </c>
      <c r="C282">
        <v>292.05999755859301</v>
      </c>
      <c r="D282">
        <v>260</v>
      </c>
      <c r="E282" s="4">
        <v>0.68007074488696795</v>
      </c>
      <c r="F282">
        <v>0.03</v>
      </c>
      <c r="G282">
        <v>0</v>
      </c>
      <c r="H282" s="5">
        <v>49.174999999999997</v>
      </c>
      <c r="I282" t="s">
        <v>7</v>
      </c>
      <c r="J282">
        <v>48.95</v>
      </c>
      <c r="K282">
        <v>49.4</v>
      </c>
      <c r="L282">
        <v>48.25</v>
      </c>
      <c r="M282">
        <v>36</v>
      </c>
      <c r="N282">
        <v>14552</v>
      </c>
      <c r="O282" s="4">
        <v>0.33899586791992098</v>
      </c>
      <c r="P282" s="4">
        <v>1.12330768291766</v>
      </c>
      <c r="Q282" s="4">
        <v>0.29509141723538901</v>
      </c>
      <c r="R282" s="4">
        <v>49.174999999995499</v>
      </c>
      <c r="S282" s="4">
        <v>0.68333180274662997</v>
      </c>
      <c r="T282" s="4">
        <v>0.43998052851992397</v>
      </c>
      <c r="U282" s="4">
        <v>0.75280139869999796</v>
      </c>
      <c r="V282" s="4">
        <v>4.4443588761620498E-3</v>
      </c>
      <c r="W282" s="4">
        <v>76.078851176047294</v>
      </c>
      <c r="X282" s="4">
        <v>-21.6264398091384</v>
      </c>
      <c r="Y282" s="4">
        <v>116.08003408879701</v>
      </c>
      <c r="Z282" t="b">
        <v>0</v>
      </c>
      <c r="AA282" t="b">
        <v>0</v>
      </c>
    </row>
    <row r="283" spans="1:27" hidden="1" x14ac:dyDescent="0.2">
      <c r="A283" t="s">
        <v>29</v>
      </c>
      <c r="B283" s="1">
        <v>46829</v>
      </c>
      <c r="C283">
        <v>292.05999755859301</v>
      </c>
      <c r="D283">
        <v>230</v>
      </c>
      <c r="E283" s="4">
        <v>1.8491329737870399</v>
      </c>
      <c r="F283">
        <v>0.03</v>
      </c>
      <c r="G283">
        <v>0</v>
      </c>
      <c r="H283" s="5">
        <v>91.474999999999994</v>
      </c>
      <c r="I283" t="s">
        <v>7</v>
      </c>
      <c r="J283">
        <v>90</v>
      </c>
      <c r="K283">
        <v>92.95</v>
      </c>
      <c r="L283">
        <v>92.56</v>
      </c>
      <c r="M283">
        <v>3</v>
      </c>
      <c r="N283">
        <v>471</v>
      </c>
      <c r="O283" s="4">
        <v>0.40607283386230397</v>
      </c>
      <c r="P283" s="4">
        <v>1.26982607634171</v>
      </c>
      <c r="Q283" s="4">
        <v>0.32851701137983802</v>
      </c>
      <c r="R283" s="4">
        <v>91.474999999985698</v>
      </c>
      <c r="S283" s="4">
        <v>0.88227610702562598</v>
      </c>
      <c r="T283" s="4">
        <v>0.43554938174831198</v>
      </c>
      <c r="U283" s="4">
        <v>0.81118624306078302</v>
      </c>
      <c r="V283" s="4">
        <v>2.07188776027456E-3</v>
      </c>
      <c r="W283" s="4">
        <v>107.358487793378</v>
      </c>
      <c r="X283" s="4">
        <v>-13.8998574075612</v>
      </c>
      <c r="Y283" s="4">
        <v>268.937996172993</v>
      </c>
      <c r="Z283" t="b">
        <v>0</v>
      </c>
      <c r="AA283" t="b">
        <v>1</v>
      </c>
    </row>
    <row r="284" spans="1:27" hidden="1" x14ac:dyDescent="0.2">
      <c r="A284" t="s">
        <v>29</v>
      </c>
      <c r="B284" s="1">
        <v>46171</v>
      </c>
      <c r="C284">
        <v>292.05999755859301</v>
      </c>
      <c r="D284">
        <v>285</v>
      </c>
      <c r="E284" s="5">
        <v>4.7627303797627099E-2</v>
      </c>
      <c r="F284">
        <v>0.03</v>
      </c>
      <c r="G284">
        <v>0</v>
      </c>
      <c r="H284" s="5">
        <v>3.375</v>
      </c>
      <c r="I284" t="s">
        <v>8</v>
      </c>
      <c r="J284" s="2" t="s">
        <v>365</v>
      </c>
      <c r="K284" s="3" t="s">
        <v>361</v>
      </c>
      <c r="L284" s="3" t="s">
        <v>366</v>
      </c>
      <c r="M284">
        <v>103</v>
      </c>
      <c r="N284">
        <v>983</v>
      </c>
      <c r="O284" s="4">
        <v>0.24231714721679601</v>
      </c>
      <c r="P284" s="4">
        <v>1.02477192125822</v>
      </c>
      <c r="Q284" s="4">
        <v>0.25621720928479402</v>
      </c>
      <c r="R284" s="4">
        <v>3.3750000000000102</v>
      </c>
      <c r="S284" s="4">
        <v>0.49113276156257701</v>
      </c>
      <c r="T284" s="4">
        <v>0.43521673598725602</v>
      </c>
      <c r="U284" s="4">
        <v>-0.31166627565733102</v>
      </c>
      <c r="V284" s="4">
        <v>2.1653260764130901E-2</v>
      </c>
      <c r="W284" s="4">
        <v>22.538850020410599</v>
      </c>
      <c r="X284" s="4">
        <v>-57.793314399139497</v>
      </c>
      <c r="Y284" s="4">
        <v>-4.49602946664921</v>
      </c>
      <c r="Z284" t="b">
        <v>1</v>
      </c>
      <c r="AA284" t="b">
        <v>0</v>
      </c>
    </row>
    <row r="285" spans="1:27" hidden="1" x14ac:dyDescent="0.2">
      <c r="A285" t="s">
        <v>29</v>
      </c>
      <c r="B285" s="1">
        <v>46346</v>
      </c>
      <c r="C285">
        <v>292.05999755859301</v>
      </c>
      <c r="D285">
        <v>265</v>
      </c>
      <c r="E285" s="4">
        <v>0.52675111540592401</v>
      </c>
      <c r="F285">
        <v>0.03</v>
      </c>
      <c r="G285">
        <v>0</v>
      </c>
      <c r="H285" s="5">
        <v>42.024999999999999</v>
      </c>
      <c r="I285" t="s">
        <v>7</v>
      </c>
      <c r="J285">
        <v>41.8</v>
      </c>
      <c r="K285">
        <v>42.25</v>
      </c>
      <c r="L285">
        <v>42.1</v>
      </c>
      <c r="M285">
        <v>117</v>
      </c>
      <c r="N285">
        <v>820</v>
      </c>
      <c r="O285" s="4">
        <v>0.32901671966552698</v>
      </c>
      <c r="P285" s="4">
        <v>1.10211319833431</v>
      </c>
      <c r="Q285" s="4">
        <v>0.29000834885285098</v>
      </c>
      <c r="R285" s="4">
        <v>42.025000000030602</v>
      </c>
      <c r="S285" s="4">
        <v>0.64225756943050605</v>
      </c>
      <c r="T285" s="4">
        <v>0.43177640745268198</v>
      </c>
      <c r="U285" s="4">
        <v>0.739647020420097</v>
      </c>
      <c r="V285" s="4">
        <v>5.2802277034154597E-3</v>
      </c>
      <c r="W285" s="4">
        <v>68.8038547639201</v>
      </c>
      <c r="X285" s="4">
        <v>-24.1602309867103</v>
      </c>
      <c r="Y285" s="4">
        <v>91.652748777217397</v>
      </c>
      <c r="Z285" t="b">
        <v>0</v>
      </c>
      <c r="AA285" t="b">
        <v>0</v>
      </c>
    </row>
    <row r="286" spans="1:27" hidden="1" x14ac:dyDescent="0.2">
      <c r="A286" t="s">
        <v>29</v>
      </c>
      <c r="B286" s="1">
        <v>46555</v>
      </c>
      <c r="C286">
        <v>292.05999755859301</v>
      </c>
      <c r="D286">
        <v>250</v>
      </c>
      <c r="E286" s="4">
        <v>1.0989618995621599</v>
      </c>
      <c r="F286">
        <v>0.03</v>
      </c>
      <c r="G286">
        <v>0</v>
      </c>
      <c r="H286" s="5">
        <v>65.025000000000006</v>
      </c>
      <c r="I286" t="s">
        <v>7</v>
      </c>
      <c r="J286">
        <v>64.75</v>
      </c>
      <c r="K286">
        <v>65.3</v>
      </c>
      <c r="L286">
        <v>64.36</v>
      </c>
      <c r="M286">
        <v>9</v>
      </c>
      <c r="N286">
        <v>3159</v>
      </c>
      <c r="O286" s="4">
        <v>0.36261623718261699</v>
      </c>
      <c r="P286" s="4">
        <v>1.1682399902343701</v>
      </c>
      <c r="Q286" s="4">
        <v>0.30905122551347902</v>
      </c>
      <c r="R286" s="4">
        <v>65.025000000000006</v>
      </c>
      <c r="S286" s="4">
        <v>0.74371130452412504</v>
      </c>
      <c r="T286" s="4">
        <v>0.41972862866572902</v>
      </c>
      <c r="U286" s="4">
        <v>0.77147442552904399</v>
      </c>
      <c r="V286" s="4">
        <v>3.1975007066707898E-3</v>
      </c>
      <c r="W286" s="4">
        <v>92.633465058089399</v>
      </c>
      <c r="X286" s="4">
        <v>-17.8339949811505</v>
      </c>
      <c r="Y286" s="4">
        <v>176.15460171286699</v>
      </c>
      <c r="Z286" t="b">
        <v>0</v>
      </c>
      <c r="AA286" t="b">
        <v>0</v>
      </c>
    </row>
    <row r="287" spans="1:27" hidden="1" x14ac:dyDescent="0.2">
      <c r="A287" t="s">
        <v>29</v>
      </c>
      <c r="B287" s="1">
        <v>46311</v>
      </c>
      <c r="C287">
        <v>292.05999755859301</v>
      </c>
      <c r="D287">
        <v>270</v>
      </c>
      <c r="E287" s="5">
        <v>0.43092634749613401</v>
      </c>
      <c r="F287">
        <v>0.03</v>
      </c>
      <c r="G287">
        <v>0</v>
      </c>
      <c r="H287" s="5">
        <v>9.7749999999999897</v>
      </c>
      <c r="I287" t="s">
        <v>8</v>
      </c>
      <c r="J287" s="2" t="s">
        <v>230</v>
      </c>
      <c r="K287" s="3" t="s">
        <v>226</v>
      </c>
      <c r="L287" s="3" t="s">
        <v>233</v>
      </c>
      <c r="M287">
        <v>1</v>
      </c>
      <c r="N287">
        <v>5625</v>
      </c>
      <c r="O287" s="4">
        <v>0.25528698822021401</v>
      </c>
      <c r="P287" s="4">
        <v>1.08170369466145</v>
      </c>
      <c r="Q287" s="4">
        <v>0.27400472114977298</v>
      </c>
      <c r="R287" s="4">
        <v>9.7750000000243595</v>
      </c>
      <c r="S287" s="4">
        <v>0.59844080342990102</v>
      </c>
      <c r="T287" s="4">
        <v>0.41857045745093102</v>
      </c>
      <c r="U287" s="4">
        <v>-0.27477292330320702</v>
      </c>
      <c r="V287" s="4">
        <v>6.3490854802144003E-3</v>
      </c>
      <c r="W287" s="4">
        <v>63.946447544308</v>
      </c>
      <c r="X287" s="4">
        <v>-17.6294340251393</v>
      </c>
      <c r="Y287" s="4">
        <v>-38.794221702366599</v>
      </c>
      <c r="Z287" t="b">
        <v>1</v>
      </c>
      <c r="AA287" t="b">
        <v>0</v>
      </c>
    </row>
    <row r="288" spans="1:27" hidden="1" x14ac:dyDescent="0.2">
      <c r="A288" t="s">
        <v>29</v>
      </c>
      <c r="B288" s="1">
        <v>46738</v>
      </c>
      <c r="C288">
        <v>292.05999755859301</v>
      </c>
      <c r="D288">
        <v>240</v>
      </c>
      <c r="E288" s="4">
        <v>1.5999885702488701</v>
      </c>
      <c r="F288">
        <v>0.03</v>
      </c>
      <c r="G288">
        <v>0</v>
      </c>
      <c r="H288" s="5">
        <v>80</v>
      </c>
      <c r="I288" t="s">
        <v>7</v>
      </c>
      <c r="J288">
        <v>78</v>
      </c>
      <c r="K288">
        <v>82</v>
      </c>
      <c r="L288">
        <v>81.77</v>
      </c>
      <c r="M288">
        <v>9</v>
      </c>
      <c r="N288">
        <v>879</v>
      </c>
      <c r="O288" s="4">
        <v>0.39079893875122002</v>
      </c>
      <c r="P288" s="4">
        <v>1.21691665649414</v>
      </c>
      <c r="Q288" s="4">
        <v>0.31379092004319498</v>
      </c>
      <c r="R288" s="4">
        <v>79.999999999999005</v>
      </c>
      <c r="S288" s="4">
        <v>0.81400362489183198</v>
      </c>
      <c r="T288" s="4">
        <v>0.417087436037059</v>
      </c>
      <c r="U288" s="4">
        <v>0.79217856281933796</v>
      </c>
      <c r="V288" s="4">
        <v>2.4709104220137401E-3</v>
      </c>
      <c r="W288" s="4">
        <v>105.817722113225</v>
      </c>
      <c r="X288" s="4">
        <v>-14.9174343177407</v>
      </c>
      <c r="Y288" s="4">
        <v>242.180140547712</v>
      </c>
      <c r="Z288" t="b">
        <v>0</v>
      </c>
      <c r="AA288" t="b">
        <v>1</v>
      </c>
    </row>
    <row r="289" spans="1:27" hidden="1" x14ac:dyDescent="0.2">
      <c r="A289" t="s">
        <v>29</v>
      </c>
      <c r="B289" s="1">
        <v>46178</v>
      </c>
      <c r="C289">
        <v>292.05999755859301</v>
      </c>
      <c r="D289">
        <v>285</v>
      </c>
      <c r="E289" s="4">
        <v>6.6792252470498303E-2</v>
      </c>
      <c r="F289">
        <v>0.03</v>
      </c>
      <c r="G289">
        <v>0</v>
      </c>
      <c r="H289" s="5">
        <v>11.324999999999999</v>
      </c>
      <c r="I289" t="s">
        <v>7</v>
      </c>
      <c r="J289" s="3" t="s">
        <v>189</v>
      </c>
      <c r="K289" s="2" t="s">
        <v>190</v>
      </c>
      <c r="L289" s="2" t="s">
        <v>178</v>
      </c>
      <c r="M289">
        <v>4</v>
      </c>
      <c r="N289">
        <v>1664</v>
      </c>
      <c r="O289" s="4">
        <v>0.23914335083007801</v>
      </c>
      <c r="P289" s="4">
        <v>1.02477192125822</v>
      </c>
      <c r="Q289" s="4">
        <v>0.230326466186624</v>
      </c>
      <c r="R289" s="4">
        <v>11.324999999999999</v>
      </c>
      <c r="S289" s="4">
        <v>0.47450695717716901</v>
      </c>
      <c r="T289" s="4">
        <v>0.41498093123959601</v>
      </c>
      <c r="U289" s="4">
        <v>0.68243078101588905</v>
      </c>
      <c r="V289" s="4">
        <v>2.0504014959909798E-2</v>
      </c>
      <c r="W289" s="4">
        <v>26.9062391875214</v>
      </c>
      <c r="X289" s="4">
        <v>-52.031322216682497</v>
      </c>
      <c r="Y289" s="4">
        <v>12.555990488452499</v>
      </c>
      <c r="Z289" t="b">
        <v>0</v>
      </c>
      <c r="AA289" t="b">
        <v>0</v>
      </c>
    </row>
    <row r="290" spans="1:27" hidden="1" x14ac:dyDescent="0.2">
      <c r="A290" t="s">
        <v>29</v>
      </c>
      <c r="B290" s="1">
        <v>46255</v>
      </c>
      <c r="C290">
        <v>292.05999755859301</v>
      </c>
      <c r="D290">
        <v>275</v>
      </c>
      <c r="E290" s="5">
        <v>0.27760672274276199</v>
      </c>
      <c r="F290">
        <v>0.03</v>
      </c>
      <c r="G290">
        <v>0</v>
      </c>
      <c r="H290" s="5">
        <v>8.0749999999999993</v>
      </c>
      <c r="I290" t="s">
        <v>8</v>
      </c>
      <c r="J290">
        <v>8</v>
      </c>
      <c r="K290" s="3" t="s">
        <v>238</v>
      </c>
      <c r="L290" s="2" t="s">
        <v>220</v>
      </c>
      <c r="M290">
        <v>12</v>
      </c>
      <c r="N290">
        <v>16162</v>
      </c>
      <c r="O290" s="4">
        <v>0.252845606384277</v>
      </c>
      <c r="P290" s="4">
        <v>1.0620363547585201</v>
      </c>
      <c r="Q290" s="4">
        <v>0.26837060312553901</v>
      </c>
      <c r="R290" s="4">
        <v>8.0749999999999993</v>
      </c>
      <c r="S290" s="4">
        <v>0.55525647730453798</v>
      </c>
      <c r="T290" s="4">
        <v>0.41385630725059303</v>
      </c>
      <c r="U290" s="4">
        <v>-0.28935962179715802</v>
      </c>
      <c r="V290" s="4">
        <v>8.2801736351486299E-3</v>
      </c>
      <c r="W290" s="4">
        <v>52.619718431506399</v>
      </c>
      <c r="X290" s="4">
        <v>-22.656955443730698</v>
      </c>
      <c r="Y290" s="4">
        <v>-25.7023212605609</v>
      </c>
      <c r="Z290" t="b">
        <v>1</v>
      </c>
      <c r="AA290" t="b">
        <v>0</v>
      </c>
    </row>
    <row r="291" spans="1:27" hidden="1" x14ac:dyDescent="0.2">
      <c r="A291" t="s">
        <v>29</v>
      </c>
      <c r="B291" s="1">
        <v>46829</v>
      </c>
      <c r="C291">
        <v>292.05999755859301</v>
      </c>
      <c r="D291">
        <v>240</v>
      </c>
      <c r="E291" s="5">
        <v>1.8491329737870399</v>
      </c>
      <c r="F291">
        <v>0.03</v>
      </c>
      <c r="G291">
        <v>0</v>
      </c>
      <c r="H291" s="5">
        <v>17.074999999999999</v>
      </c>
      <c r="I291" t="s">
        <v>8</v>
      </c>
      <c r="J291" s="2" t="s">
        <v>122</v>
      </c>
      <c r="K291" s="2" t="s">
        <v>116</v>
      </c>
      <c r="L291" s="2" t="s">
        <v>122</v>
      </c>
      <c r="M291">
        <v>10</v>
      </c>
      <c r="N291">
        <v>500</v>
      </c>
      <c r="O291" s="4">
        <v>0.27007260696411101</v>
      </c>
      <c r="P291" s="4">
        <v>1.21691665649414</v>
      </c>
      <c r="Q291" s="4">
        <v>0.30035413620775198</v>
      </c>
      <c r="R291" s="4">
        <v>17.074999999962898</v>
      </c>
      <c r="S291" s="4">
        <v>0.82070814968149497</v>
      </c>
      <c r="T291" s="4">
        <v>0.41227809874435201</v>
      </c>
      <c r="U291" s="4">
        <v>-0.20590626378979801</v>
      </c>
      <c r="V291" s="4">
        <v>2.3881312905894799E-3</v>
      </c>
      <c r="W291" s="4">
        <v>113.136858017347</v>
      </c>
      <c r="X291" s="4">
        <v>-6.8720341398514702</v>
      </c>
      <c r="Y291" s="4">
        <v>-142.77522355133601</v>
      </c>
      <c r="Z291" t="b">
        <v>1</v>
      </c>
      <c r="AA291" t="b">
        <v>0</v>
      </c>
    </row>
    <row r="292" spans="1:27" hidden="1" x14ac:dyDescent="0.2">
      <c r="A292" t="s">
        <v>29</v>
      </c>
      <c r="B292" s="1">
        <v>47102</v>
      </c>
      <c r="C292">
        <v>292.05999755859301</v>
      </c>
      <c r="D292">
        <v>220</v>
      </c>
      <c r="E292" s="4">
        <v>2.5965662305023098</v>
      </c>
      <c r="F292">
        <v>0.03</v>
      </c>
      <c r="G292">
        <v>0</v>
      </c>
      <c r="H292" s="5">
        <v>107.5</v>
      </c>
      <c r="I292" t="s">
        <v>7</v>
      </c>
      <c r="J292">
        <v>105.5</v>
      </c>
      <c r="K292">
        <v>109.5</v>
      </c>
      <c r="L292">
        <v>108.91</v>
      </c>
      <c r="M292">
        <v>4</v>
      </c>
      <c r="N292">
        <v>808</v>
      </c>
      <c r="O292" s="4">
        <v>0.419843753280639</v>
      </c>
      <c r="P292" s="4">
        <v>1.32754544344815</v>
      </c>
      <c r="Q292" s="4">
        <v>0.33122558468329499</v>
      </c>
      <c r="R292" s="4">
        <v>107.5</v>
      </c>
      <c r="S292" s="4">
        <v>0.94366357554789104</v>
      </c>
      <c r="T292" s="4">
        <v>0.40993116273868302</v>
      </c>
      <c r="U292" s="4">
        <v>0.82732920350123496</v>
      </c>
      <c r="V292" s="4">
        <v>1.63962521263617E-3</v>
      </c>
      <c r="W292" s="4">
        <v>120.285152281565</v>
      </c>
      <c r="X292" s="4">
        <v>-11.6958559157931</v>
      </c>
      <c r="Y292" s="4">
        <v>348.27681870596302</v>
      </c>
      <c r="Z292" t="b">
        <v>0</v>
      </c>
      <c r="AA292" t="b">
        <v>1</v>
      </c>
    </row>
    <row r="293" spans="1:27" hidden="1" x14ac:dyDescent="0.2">
      <c r="A293" t="s">
        <v>29</v>
      </c>
      <c r="B293" s="1">
        <v>46311</v>
      </c>
      <c r="C293">
        <v>292.05999755859301</v>
      </c>
      <c r="D293">
        <v>270</v>
      </c>
      <c r="E293" s="4">
        <v>0.43092634749613401</v>
      </c>
      <c r="F293">
        <v>0.03</v>
      </c>
      <c r="G293">
        <v>0</v>
      </c>
      <c r="H293" s="5">
        <v>35.65</v>
      </c>
      <c r="I293" t="s">
        <v>7</v>
      </c>
      <c r="J293">
        <v>35.450000000000003</v>
      </c>
      <c r="K293">
        <v>35.85</v>
      </c>
      <c r="L293">
        <v>35.17</v>
      </c>
      <c r="M293">
        <v>2</v>
      </c>
      <c r="N293">
        <v>1245</v>
      </c>
      <c r="O293" s="4">
        <v>0.314002221374511</v>
      </c>
      <c r="P293" s="4">
        <v>1.08170369466145</v>
      </c>
      <c r="Q293" s="4">
        <v>0.27941743734965402</v>
      </c>
      <c r="R293" s="4">
        <v>35.649999999984999</v>
      </c>
      <c r="S293" s="4">
        <v>0.59036690886827703</v>
      </c>
      <c r="T293" s="4">
        <v>0.40694338639120398</v>
      </c>
      <c r="U293" s="4">
        <v>0.72252765462789403</v>
      </c>
      <c r="V293" s="4">
        <v>6.2560463968009796E-3</v>
      </c>
      <c r="W293" s="4">
        <v>64.254073980659598</v>
      </c>
      <c r="X293" s="4">
        <v>-26.092670917720501</v>
      </c>
      <c r="Y293" s="4">
        <v>75.572167650546703</v>
      </c>
      <c r="Z293" t="b">
        <v>0</v>
      </c>
      <c r="AA293" t="b">
        <v>0</v>
      </c>
    </row>
    <row r="294" spans="1:27" hidden="1" x14ac:dyDescent="0.2">
      <c r="A294" t="s">
        <v>29</v>
      </c>
      <c r="B294" s="1">
        <v>46374</v>
      </c>
      <c r="C294">
        <v>292.05999755859301</v>
      </c>
      <c r="D294">
        <v>265</v>
      </c>
      <c r="E294" s="4">
        <v>0.60341093023648795</v>
      </c>
      <c r="F294">
        <v>0.03</v>
      </c>
      <c r="G294">
        <v>0</v>
      </c>
      <c r="H294" s="5">
        <v>43.599999999999902</v>
      </c>
      <c r="I294" t="s">
        <v>7</v>
      </c>
      <c r="J294">
        <v>43.4</v>
      </c>
      <c r="K294">
        <v>43.8</v>
      </c>
      <c r="L294">
        <v>43.3</v>
      </c>
      <c r="M294">
        <v>3</v>
      </c>
      <c r="N294">
        <v>942</v>
      </c>
      <c r="O294" s="4">
        <v>0.32704835556030198</v>
      </c>
      <c r="P294" s="4">
        <v>1.10211319833431</v>
      </c>
      <c r="Q294" s="4">
        <v>0.28688989756294497</v>
      </c>
      <c r="R294" s="4">
        <v>43.599999999999604</v>
      </c>
      <c r="S294" s="4">
        <v>0.62894726319695904</v>
      </c>
      <c r="T294" s="4">
        <v>0.406092540605064</v>
      </c>
      <c r="U294" s="4">
        <v>0.73530820879611403</v>
      </c>
      <c r="V294" s="4">
        <v>5.0294234315154899E-3</v>
      </c>
      <c r="W294" s="4">
        <v>74.266128288572204</v>
      </c>
      <c r="X294" s="4">
        <v>-22.7894261898598</v>
      </c>
      <c r="Y294" s="4">
        <v>103.276262940886</v>
      </c>
      <c r="Z294" t="b">
        <v>0</v>
      </c>
      <c r="AA294" t="b">
        <v>0</v>
      </c>
    </row>
    <row r="295" spans="1:27" hidden="1" x14ac:dyDescent="0.2">
      <c r="A295" t="s">
        <v>29</v>
      </c>
      <c r="B295" s="1">
        <v>46738</v>
      </c>
      <c r="C295">
        <v>292.05999755859301</v>
      </c>
      <c r="D295">
        <v>245</v>
      </c>
      <c r="E295" s="5">
        <v>1.5999885702488701</v>
      </c>
      <c r="F295">
        <v>0.03</v>
      </c>
      <c r="G295">
        <v>0</v>
      </c>
      <c r="H295" s="5">
        <v>16.774999999999999</v>
      </c>
      <c r="I295" t="s">
        <v>8</v>
      </c>
      <c r="J295">
        <v>15.75</v>
      </c>
      <c r="K295" s="2" t="s">
        <v>113</v>
      </c>
      <c r="L295" s="2" t="s">
        <v>128</v>
      </c>
      <c r="M295">
        <v>1</v>
      </c>
      <c r="N295">
        <v>908</v>
      </c>
      <c r="O295" s="4">
        <v>0.27190364334106398</v>
      </c>
      <c r="P295" s="4">
        <v>1.1920816226881299</v>
      </c>
      <c r="Q295" s="4">
        <v>0.29940552712749202</v>
      </c>
      <c r="R295" s="4">
        <v>16.7749999999977</v>
      </c>
      <c r="S295" s="4">
        <v>0.78003568210240304</v>
      </c>
      <c r="T295" s="4">
        <v>0.40131567091425302</v>
      </c>
      <c r="U295" s="4">
        <v>-0.21768493630966099</v>
      </c>
      <c r="V295" s="4">
        <v>2.6606960580534602E-3</v>
      </c>
      <c r="W295" s="4">
        <v>108.721669880476</v>
      </c>
      <c r="X295" s="4">
        <v>-7.7619698346596104</v>
      </c>
      <c r="Y295" s="4">
        <v>-128.562380743353</v>
      </c>
      <c r="Z295" t="b">
        <v>1</v>
      </c>
      <c r="AA295" t="b">
        <v>0</v>
      </c>
    </row>
    <row r="296" spans="1:27" hidden="1" x14ac:dyDescent="0.2">
      <c r="A296" t="s">
        <v>29</v>
      </c>
      <c r="B296" s="1">
        <v>46255</v>
      </c>
      <c r="C296">
        <v>292.05999755859301</v>
      </c>
      <c r="D296">
        <v>275</v>
      </c>
      <c r="E296" s="4">
        <v>0.27760672274276199</v>
      </c>
      <c r="F296">
        <v>0.03</v>
      </c>
      <c r="G296">
        <v>0</v>
      </c>
      <c r="H296" s="5">
        <v>27.799999999999901</v>
      </c>
      <c r="I296" t="s">
        <v>7</v>
      </c>
      <c r="J296" s="2" t="s">
        <v>51</v>
      </c>
      <c r="K296" s="2" t="s">
        <v>48</v>
      </c>
      <c r="L296">
        <v>29</v>
      </c>
      <c r="M296">
        <v>304</v>
      </c>
      <c r="N296">
        <v>4966</v>
      </c>
      <c r="O296" s="4">
        <v>0.307196869506835</v>
      </c>
      <c r="P296" s="4">
        <v>1.0620363547585201</v>
      </c>
      <c r="Q296" s="4">
        <v>0.27565101914347601</v>
      </c>
      <c r="R296" s="4">
        <v>27.799999999999901</v>
      </c>
      <c r="S296" s="4">
        <v>0.54437647947918</v>
      </c>
      <c r="T296" s="4">
        <v>0.39914037489659998</v>
      </c>
      <c r="U296" s="4">
        <v>0.70690878607262497</v>
      </c>
      <c r="V296" s="4">
        <v>8.10984836909431E-3</v>
      </c>
      <c r="W296" s="4">
        <v>52.935433058408599</v>
      </c>
      <c r="X296" s="4">
        <v>-31.641048225971499</v>
      </c>
      <c r="Y296" s="4">
        <v>49.597155549394301</v>
      </c>
      <c r="Z296" t="b">
        <v>0</v>
      </c>
      <c r="AA296" t="b">
        <v>0</v>
      </c>
    </row>
    <row r="297" spans="1:27" x14ac:dyDescent="0.2">
      <c r="A297" t="s">
        <v>29</v>
      </c>
      <c r="B297" s="1">
        <v>46773</v>
      </c>
      <c r="C297">
        <v>292.05999755859301</v>
      </c>
      <c r="D297">
        <v>240</v>
      </c>
      <c r="E297" s="4">
        <v>1.6958133396347299</v>
      </c>
      <c r="F297">
        <v>0.03</v>
      </c>
      <c r="G297">
        <v>0</v>
      </c>
      <c r="H297" s="5">
        <v>81.5</v>
      </c>
      <c r="I297" t="s">
        <v>7</v>
      </c>
      <c r="J297">
        <v>79.5</v>
      </c>
      <c r="K297">
        <v>83.5</v>
      </c>
      <c r="L297">
        <v>83.45</v>
      </c>
      <c r="M297">
        <v>28</v>
      </c>
      <c r="N297">
        <v>1990</v>
      </c>
      <c r="O297" s="4">
        <v>0.39174497421264598</v>
      </c>
      <c r="P297" s="4">
        <v>1.21691665649414</v>
      </c>
      <c r="Q297" s="4">
        <v>0.31457407106593099</v>
      </c>
      <c r="R297" s="4">
        <v>81.499999999991701</v>
      </c>
      <c r="S297" s="4">
        <v>0.80825502537181204</v>
      </c>
      <c r="T297" s="4">
        <v>0.39860598068589298</v>
      </c>
      <c r="U297" s="4">
        <v>0.79052810639882798</v>
      </c>
      <c r="V297" s="4">
        <v>2.4052981696253001E-3</v>
      </c>
      <c r="W297" s="4">
        <v>109.449566373933</v>
      </c>
      <c r="X297" s="4">
        <v>-14.632918864402299</v>
      </c>
      <c r="Y297" s="4">
        <v>253.323372424051</v>
      </c>
      <c r="Z297" t="b">
        <v>0</v>
      </c>
      <c r="AA297" t="b">
        <v>1</v>
      </c>
    </row>
    <row r="298" spans="1:27" hidden="1" x14ac:dyDescent="0.2">
      <c r="A298" t="s">
        <v>29</v>
      </c>
      <c r="B298" s="1">
        <v>46220</v>
      </c>
      <c r="C298">
        <v>292.05999755859301</v>
      </c>
      <c r="D298">
        <v>280</v>
      </c>
      <c r="E298" s="4">
        <v>0.18178195212440099</v>
      </c>
      <c r="F298">
        <v>0.03</v>
      </c>
      <c r="G298">
        <v>0</v>
      </c>
      <c r="H298" s="5">
        <v>20.125</v>
      </c>
      <c r="I298" t="s">
        <v>7</v>
      </c>
      <c r="J298">
        <v>20</v>
      </c>
      <c r="K298">
        <v>20.25</v>
      </c>
      <c r="L298">
        <v>19.75</v>
      </c>
      <c r="M298">
        <v>123</v>
      </c>
      <c r="N298">
        <v>41567</v>
      </c>
      <c r="O298" s="4">
        <v>0.27185786743163998</v>
      </c>
      <c r="P298" s="4">
        <v>1.04307141985212</v>
      </c>
      <c r="Q298" s="4">
        <v>0.25045118475167399</v>
      </c>
      <c r="R298" s="4">
        <v>20.124999999999901</v>
      </c>
      <c r="S298" s="4">
        <v>0.49937503289674401</v>
      </c>
      <c r="T298" s="4">
        <v>0.39259292936263301</v>
      </c>
      <c r="U298" s="4">
        <v>0.69124239765957296</v>
      </c>
      <c r="V298" s="4">
        <v>1.1292454035555999E-2</v>
      </c>
      <c r="W298" s="4">
        <v>43.853709901349802</v>
      </c>
      <c r="X298" s="4">
        <v>-35.6626347069951</v>
      </c>
      <c r="Y298" s="4">
        <v>33.040551822077802</v>
      </c>
      <c r="Z298" t="b">
        <v>0</v>
      </c>
      <c r="AA298" t="b">
        <v>0</v>
      </c>
    </row>
    <row r="299" spans="1:27" hidden="1" x14ac:dyDescent="0.2">
      <c r="A299" t="s">
        <v>29</v>
      </c>
      <c r="B299" s="1">
        <v>47102</v>
      </c>
      <c r="C299">
        <v>292.05999755859301</v>
      </c>
      <c r="D299">
        <v>230</v>
      </c>
      <c r="E299" s="5">
        <v>2.5965662305023098</v>
      </c>
      <c r="F299">
        <v>0.03</v>
      </c>
      <c r="G299">
        <v>0</v>
      </c>
      <c r="H299" s="5">
        <v>19.175000000000001</v>
      </c>
      <c r="I299" t="s">
        <v>8</v>
      </c>
      <c r="J299">
        <v>17.55</v>
      </c>
      <c r="K299" s="2" t="s">
        <v>91</v>
      </c>
      <c r="L299" s="2" t="s">
        <v>108</v>
      </c>
      <c r="M299">
        <v>11</v>
      </c>
      <c r="N299">
        <v>497</v>
      </c>
      <c r="O299" s="4">
        <v>0.27269709243774398</v>
      </c>
      <c r="P299" s="4">
        <v>1.26982607634171</v>
      </c>
      <c r="Q299" s="4">
        <v>0.30723765820773502</v>
      </c>
      <c r="R299" s="4">
        <v>19.175000000000001</v>
      </c>
      <c r="S299" s="4">
        <v>0.88739109881647404</v>
      </c>
      <c r="T299" s="4">
        <v>0.39231250524146699</v>
      </c>
      <c r="U299" s="4">
        <v>-0.18743418705536699</v>
      </c>
      <c r="V299" s="4">
        <v>1.86109452045528E-3</v>
      </c>
      <c r="W299" s="4">
        <v>126.64452975805401</v>
      </c>
      <c r="X299" s="4">
        <v>-5.27507075820757</v>
      </c>
      <c r="Y299" s="4">
        <v>-191.93045931900801</v>
      </c>
      <c r="Z299" t="b">
        <v>1</v>
      </c>
      <c r="AA299" t="b">
        <v>0</v>
      </c>
    </row>
    <row r="300" spans="1:27" hidden="1" x14ac:dyDescent="0.2">
      <c r="A300" t="s">
        <v>29</v>
      </c>
      <c r="B300" s="1">
        <v>46465</v>
      </c>
      <c r="C300">
        <v>292.05999755859301</v>
      </c>
      <c r="D300">
        <v>260</v>
      </c>
      <c r="E300" s="4">
        <v>0.852555335781364</v>
      </c>
      <c r="F300">
        <v>0.03</v>
      </c>
      <c r="G300">
        <v>0</v>
      </c>
      <c r="H300" s="5">
        <v>52.8</v>
      </c>
      <c r="I300" t="s">
        <v>7</v>
      </c>
      <c r="J300">
        <v>52.35</v>
      </c>
      <c r="K300">
        <v>53.25</v>
      </c>
      <c r="L300">
        <v>53.8</v>
      </c>
      <c r="M300">
        <v>14</v>
      </c>
      <c r="N300">
        <v>1876</v>
      </c>
      <c r="O300" s="4">
        <v>0.34410751113891502</v>
      </c>
      <c r="P300" s="4">
        <v>1.12330768291766</v>
      </c>
      <c r="Q300" s="4">
        <v>0.29562111560127402</v>
      </c>
      <c r="R300" s="4">
        <v>52.800000000004403</v>
      </c>
      <c r="S300" s="4">
        <v>0.656170899499678</v>
      </c>
      <c r="T300" s="4">
        <v>0.38321232590858201</v>
      </c>
      <c r="U300" s="4">
        <v>0.74414291478868499</v>
      </c>
      <c r="V300" s="4">
        <v>4.0350254509499599E-3</v>
      </c>
      <c r="W300" s="4">
        <v>86.745800931837707</v>
      </c>
      <c r="X300" s="4">
        <v>-19.975460080054699</v>
      </c>
      <c r="Y300" s="4">
        <v>140.27466177801199</v>
      </c>
      <c r="Z300" t="b">
        <v>0</v>
      </c>
      <c r="AA300" t="b">
        <v>0</v>
      </c>
    </row>
    <row r="301" spans="1:27" hidden="1" x14ac:dyDescent="0.2">
      <c r="A301" t="s">
        <v>29</v>
      </c>
      <c r="B301" s="1">
        <v>46164</v>
      </c>
      <c r="C301">
        <v>292.05999755859301</v>
      </c>
      <c r="D301">
        <v>287.5</v>
      </c>
      <c r="E301" s="4">
        <v>2.84623583552614E-2</v>
      </c>
      <c r="F301">
        <v>0.03</v>
      </c>
      <c r="G301">
        <v>0</v>
      </c>
      <c r="H301" s="5">
        <v>7.55</v>
      </c>
      <c r="I301" t="s">
        <v>7</v>
      </c>
      <c r="J301" s="2" t="s">
        <v>248</v>
      </c>
      <c r="K301" s="2" t="s">
        <v>277</v>
      </c>
      <c r="L301" s="2" t="s">
        <v>274</v>
      </c>
      <c r="M301">
        <v>28</v>
      </c>
      <c r="N301">
        <v>253</v>
      </c>
      <c r="O301" s="4">
        <v>0.244270252685546</v>
      </c>
      <c r="P301" s="4">
        <v>1.0158608610733599</v>
      </c>
      <c r="Q301" s="4">
        <v>0.24454022536700501</v>
      </c>
      <c r="R301" s="4">
        <v>7.5499999999999803</v>
      </c>
      <c r="S301" s="4">
        <v>0.42275889937175598</v>
      </c>
      <c r="T301" s="4">
        <v>0.38150302943146802</v>
      </c>
      <c r="U301" s="4">
        <v>0.66376441121463303</v>
      </c>
      <c r="V301" s="4">
        <v>3.0279073331078699E-2</v>
      </c>
      <c r="W301" s="4">
        <v>17.976615303746399</v>
      </c>
      <c r="X301" s="4">
        <v>-82.814171008487193</v>
      </c>
      <c r="Y301" s="4">
        <v>5.3027944426804501</v>
      </c>
      <c r="Z301" t="b">
        <v>0</v>
      </c>
      <c r="AA301" t="b">
        <v>0</v>
      </c>
    </row>
    <row r="302" spans="1:27" x14ac:dyDescent="0.2">
      <c r="A302" t="s">
        <v>29</v>
      </c>
      <c r="B302" s="1">
        <v>46647</v>
      </c>
      <c r="C302">
        <v>292.05999755859301</v>
      </c>
      <c r="D302">
        <v>250</v>
      </c>
      <c r="E302" s="4">
        <v>1.35084416305146</v>
      </c>
      <c r="F302">
        <v>0.03</v>
      </c>
      <c r="G302">
        <v>0</v>
      </c>
      <c r="H302" s="5">
        <v>69</v>
      </c>
      <c r="I302" t="s">
        <v>7</v>
      </c>
      <c r="J302">
        <v>67</v>
      </c>
      <c r="K302">
        <v>71</v>
      </c>
      <c r="L302">
        <v>70.56</v>
      </c>
      <c r="N302">
        <v>70</v>
      </c>
      <c r="O302" s="4">
        <v>0.37700513137817299</v>
      </c>
      <c r="P302" s="4">
        <v>1.1682399902343701</v>
      </c>
      <c r="Q302" s="4">
        <v>0.30570665701876498</v>
      </c>
      <c r="R302" s="4">
        <v>68.999999999999901</v>
      </c>
      <c r="S302" s="4">
        <v>0.72935247982926299</v>
      </c>
      <c r="T302" s="4">
        <v>0.37404240570873198</v>
      </c>
      <c r="U302" s="4">
        <v>0.76710696102021403</v>
      </c>
      <c r="V302" s="4">
        <v>2.94657770266282E-3</v>
      </c>
      <c r="W302" s="4">
        <v>103.793988067321</v>
      </c>
      <c r="X302" s="4">
        <v>-16.395935578116699</v>
      </c>
      <c r="Y302" s="4">
        <v>209.43657727045399</v>
      </c>
      <c r="Z302" t="b">
        <v>0</v>
      </c>
      <c r="AA302" t="b">
        <v>0</v>
      </c>
    </row>
    <row r="303" spans="1:27" hidden="1" x14ac:dyDescent="0.2">
      <c r="A303" t="s">
        <v>29</v>
      </c>
      <c r="B303" s="1">
        <v>46738</v>
      </c>
      <c r="C303">
        <v>292.05999755859301</v>
      </c>
      <c r="D303">
        <v>245</v>
      </c>
      <c r="E303" s="4">
        <v>1.5999885702488701</v>
      </c>
      <c r="F303">
        <v>0.03</v>
      </c>
      <c r="G303">
        <v>0</v>
      </c>
      <c r="H303" s="5">
        <v>76.5</v>
      </c>
      <c r="I303" t="s">
        <v>7</v>
      </c>
      <c r="J303">
        <v>74.5</v>
      </c>
      <c r="K303">
        <v>78.5</v>
      </c>
      <c r="L303">
        <v>79.900000000000006</v>
      </c>
      <c r="M303">
        <v>18</v>
      </c>
      <c r="N303">
        <v>620</v>
      </c>
      <c r="O303" s="4">
        <v>0.38474126007080001</v>
      </c>
      <c r="P303" s="4">
        <v>1.1920816226881299</v>
      </c>
      <c r="Q303" s="4">
        <v>0.310226280654543</v>
      </c>
      <c r="R303" s="4">
        <v>76.499999999995396</v>
      </c>
      <c r="S303" s="4">
        <v>0.76627641961635196</v>
      </c>
      <c r="T303" s="4">
        <v>0.37386916645860402</v>
      </c>
      <c r="U303" s="4">
        <v>0.77824407705309195</v>
      </c>
      <c r="V303" s="4">
        <v>2.5953536412313401E-3</v>
      </c>
      <c r="W303" s="4">
        <v>109.884431000798</v>
      </c>
      <c r="X303" s="4">
        <v>-15.176719475830801</v>
      </c>
      <c r="Y303" s="4">
        <v>241.26861765312199</v>
      </c>
      <c r="Z303" t="b">
        <v>0</v>
      </c>
      <c r="AA303" t="b">
        <v>0</v>
      </c>
    </row>
    <row r="304" spans="1:27" hidden="1" x14ac:dyDescent="0.2">
      <c r="A304" t="s">
        <v>29</v>
      </c>
      <c r="B304" s="1">
        <v>46829</v>
      </c>
      <c r="C304">
        <v>292.05999755859301</v>
      </c>
      <c r="D304">
        <v>240</v>
      </c>
      <c r="E304" s="4">
        <v>1.8491329737870399</v>
      </c>
      <c r="F304">
        <v>0.03</v>
      </c>
      <c r="G304">
        <v>0</v>
      </c>
      <c r="H304" s="5">
        <v>84</v>
      </c>
      <c r="I304" t="s">
        <v>7</v>
      </c>
      <c r="J304">
        <v>82</v>
      </c>
      <c r="K304">
        <v>86</v>
      </c>
      <c r="L304">
        <v>85.1</v>
      </c>
      <c r="M304">
        <v>3</v>
      </c>
      <c r="N304">
        <v>418</v>
      </c>
      <c r="O304" s="4">
        <v>0.39462885650634699</v>
      </c>
      <c r="P304" s="4">
        <v>1.21691665649414</v>
      </c>
      <c r="Q304" s="4">
        <v>0.31712043586883898</v>
      </c>
      <c r="R304" s="4">
        <v>84.000000000049795</v>
      </c>
      <c r="S304" s="4">
        <v>0.799513526015177</v>
      </c>
      <c r="T304" s="4">
        <v>0.36828418650799599</v>
      </c>
      <c r="U304" s="4">
        <v>0.78800364659155797</v>
      </c>
      <c r="V304" s="4">
        <v>2.3010413343937598E-3</v>
      </c>
      <c r="W304" s="4">
        <v>115.09618995239499</v>
      </c>
      <c r="X304" s="4">
        <v>-14.2536459241402</v>
      </c>
      <c r="Y304" s="4">
        <v>270.24032375799698</v>
      </c>
      <c r="Z304" t="b">
        <v>0</v>
      </c>
      <c r="AA304" t="b">
        <v>1</v>
      </c>
    </row>
    <row r="305" spans="1:27" hidden="1" x14ac:dyDescent="0.2">
      <c r="A305" t="s">
        <v>29</v>
      </c>
      <c r="B305" s="1">
        <v>46283</v>
      </c>
      <c r="C305">
        <v>292.05999755859301</v>
      </c>
      <c r="D305">
        <v>275</v>
      </c>
      <c r="E305" s="5">
        <v>0.354266533880364</v>
      </c>
      <c r="F305">
        <v>0.03</v>
      </c>
      <c r="G305">
        <v>0</v>
      </c>
      <c r="H305" s="5">
        <v>9.625</v>
      </c>
      <c r="I305" t="s">
        <v>8</v>
      </c>
      <c r="J305" s="3" t="s">
        <v>235</v>
      </c>
      <c r="K305" s="2" t="s">
        <v>230</v>
      </c>
      <c r="L305" s="3" t="s">
        <v>236</v>
      </c>
      <c r="M305">
        <v>2</v>
      </c>
      <c r="N305">
        <v>1586</v>
      </c>
      <c r="O305" s="4">
        <v>0.249244568176269</v>
      </c>
      <c r="P305" s="4">
        <v>1.0620363547585201</v>
      </c>
      <c r="Q305" s="4">
        <v>0.26705872043189499</v>
      </c>
      <c r="R305" s="4">
        <v>9.6249999999992006</v>
      </c>
      <c r="S305" s="4">
        <v>0.52499017658062697</v>
      </c>
      <c r="T305" s="4">
        <v>0.366036042351506</v>
      </c>
      <c r="U305" s="4">
        <v>-0.29979500993367197</v>
      </c>
      <c r="V305" s="4">
        <v>7.4871613455867398E-3</v>
      </c>
      <c r="W305" s="4">
        <v>60.422437152952199</v>
      </c>
      <c r="X305" s="4">
        <v>-19.858797785806399</v>
      </c>
      <c r="Y305" s="4">
        <v>-34.428730570444401</v>
      </c>
      <c r="Z305" t="b">
        <v>1</v>
      </c>
      <c r="AA305" t="b">
        <v>0</v>
      </c>
    </row>
    <row r="306" spans="1:27" hidden="1" x14ac:dyDescent="0.2">
      <c r="A306" t="s">
        <v>29</v>
      </c>
      <c r="B306" s="1">
        <v>46346</v>
      </c>
      <c r="C306">
        <v>292.05999755859301</v>
      </c>
      <c r="D306">
        <v>270</v>
      </c>
      <c r="E306" s="27">
        <v>0.52675111540592401</v>
      </c>
      <c r="F306">
        <v>0.03</v>
      </c>
      <c r="G306">
        <v>0</v>
      </c>
      <c r="H306" s="5">
        <v>11.775</v>
      </c>
      <c r="I306" t="s">
        <v>8</v>
      </c>
      <c r="J306" s="3" t="s">
        <v>165</v>
      </c>
      <c r="K306" s="2" t="s">
        <v>157</v>
      </c>
      <c r="L306" s="3" t="s">
        <v>184</v>
      </c>
      <c r="M306">
        <v>75</v>
      </c>
      <c r="N306">
        <v>322</v>
      </c>
      <c r="O306" s="4">
        <v>0.25888802642822201</v>
      </c>
      <c r="P306" s="4">
        <v>1.08170369466145</v>
      </c>
      <c r="Q306" s="4">
        <v>0.27957172398369701</v>
      </c>
      <c r="R306" s="4">
        <v>11.774999999999901</v>
      </c>
      <c r="S306" s="4">
        <v>0.56639559464892997</v>
      </c>
      <c r="T306" s="4">
        <v>0.36348908677425801</v>
      </c>
      <c r="U306" s="4">
        <v>-0.28556244440212503</v>
      </c>
      <c r="V306" s="4">
        <v>5.7342987469633597E-3</v>
      </c>
      <c r="W306" s="4">
        <v>72.031619320336603</v>
      </c>
      <c r="X306" s="4">
        <v>-16.2600021631857</v>
      </c>
      <c r="Y306" s="4">
        <v>-50.134257380037702</v>
      </c>
      <c r="Z306" t="b">
        <v>1</v>
      </c>
      <c r="AA306" t="b">
        <v>0</v>
      </c>
    </row>
    <row r="307" spans="1:27" hidden="1" x14ac:dyDescent="0.2">
      <c r="A307" t="s">
        <v>29</v>
      </c>
      <c r="B307" s="1">
        <v>46738</v>
      </c>
      <c r="C307">
        <v>292.05999755859301</v>
      </c>
      <c r="D307">
        <v>250</v>
      </c>
      <c r="E307" s="5">
        <v>1.5999885702488701</v>
      </c>
      <c r="F307">
        <v>0.03</v>
      </c>
      <c r="G307">
        <v>0</v>
      </c>
      <c r="H307" s="5">
        <v>18.049999999999901</v>
      </c>
      <c r="I307" t="s">
        <v>8</v>
      </c>
      <c r="J307">
        <v>17.149999999999999</v>
      </c>
      <c r="K307">
        <v>18.95</v>
      </c>
      <c r="L307" s="2" t="s">
        <v>113</v>
      </c>
      <c r="M307">
        <v>4</v>
      </c>
      <c r="N307">
        <v>12593</v>
      </c>
      <c r="O307" s="4">
        <v>0.26576967147827102</v>
      </c>
      <c r="P307" s="4">
        <v>1.1682399902343701</v>
      </c>
      <c r="Q307" s="4">
        <v>0.29575865667257301</v>
      </c>
      <c r="R307" s="4">
        <v>18.0499999999941</v>
      </c>
      <c r="S307" s="4">
        <v>0.73101009469363998</v>
      </c>
      <c r="T307" s="4">
        <v>0.35690303381652599</v>
      </c>
      <c r="U307" s="4">
        <v>-0.232386493517871</v>
      </c>
      <c r="V307" s="4">
        <v>2.7951419089597301E-3</v>
      </c>
      <c r="W307" s="4">
        <v>112.82422567071499</v>
      </c>
      <c r="X307" s="4">
        <v>-7.85018222528858</v>
      </c>
      <c r="Y307" s="4">
        <v>-137.47229591381199</v>
      </c>
      <c r="Z307" t="b">
        <v>1</v>
      </c>
      <c r="AA307" t="b">
        <v>0</v>
      </c>
    </row>
    <row r="308" spans="1:27" hidden="1" x14ac:dyDescent="0.2">
      <c r="A308" t="s">
        <v>29</v>
      </c>
      <c r="B308" s="1">
        <v>46346</v>
      </c>
      <c r="C308">
        <v>292.05999755859301</v>
      </c>
      <c r="D308">
        <v>270</v>
      </c>
      <c r="E308" s="4">
        <v>0.52675111540592401</v>
      </c>
      <c r="F308">
        <v>0.03</v>
      </c>
      <c r="G308">
        <v>0</v>
      </c>
      <c r="H308" s="5">
        <v>38.549999999999997</v>
      </c>
      <c r="I308" t="s">
        <v>7</v>
      </c>
      <c r="J308">
        <v>38.25</v>
      </c>
      <c r="K308">
        <v>38.85</v>
      </c>
      <c r="L308">
        <v>37.659999999999997</v>
      </c>
      <c r="M308">
        <v>1</v>
      </c>
      <c r="N308">
        <v>3554</v>
      </c>
      <c r="O308" s="4">
        <v>0.32361516235351501</v>
      </c>
      <c r="P308" s="4">
        <v>1.08170369466145</v>
      </c>
      <c r="Q308" s="4">
        <v>0.28624518379118702</v>
      </c>
      <c r="R308" s="4">
        <v>38.549999999999997</v>
      </c>
      <c r="S308" s="4">
        <v>0.55797774623879604</v>
      </c>
      <c r="T308" s="4">
        <v>0.35022779995881897</v>
      </c>
      <c r="U308" s="4">
        <v>0.71157020982631802</v>
      </c>
      <c r="V308" s="4">
        <v>5.6271776711160999E-3</v>
      </c>
      <c r="W308" s="4">
        <v>72.373309782561293</v>
      </c>
      <c r="X308" s="4">
        <v>-24.742556783067801</v>
      </c>
      <c r="Y308" s="4">
        <v>89.163790111082804</v>
      </c>
      <c r="Z308" t="b">
        <v>0</v>
      </c>
      <c r="AA308" t="b">
        <v>0</v>
      </c>
    </row>
    <row r="309" spans="1:27" hidden="1" x14ac:dyDescent="0.2">
      <c r="A309" t="s">
        <v>29</v>
      </c>
      <c r="B309" s="1">
        <v>46555</v>
      </c>
      <c r="C309">
        <v>292.05999755859301</v>
      </c>
      <c r="D309">
        <v>260</v>
      </c>
      <c r="E309" s="5">
        <v>1.0989618995621599</v>
      </c>
      <c r="F309">
        <v>0.03</v>
      </c>
      <c r="G309">
        <v>0</v>
      </c>
      <c r="H309" s="5">
        <v>15.95</v>
      </c>
      <c r="I309" t="s">
        <v>8</v>
      </c>
      <c r="J309">
        <v>15.75</v>
      </c>
      <c r="K309">
        <v>16.149999999999999</v>
      </c>
      <c r="L309">
        <v>16.149999999999999</v>
      </c>
      <c r="M309">
        <v>6</v>
      </c>
      <c r="N309">
        <v>3987</v>
      </c>
      <c r="O309" s="4">
        <v>0.25559216094970699</v>
      </c>
      <c r="P309" s="4">
        <v>1.12330768291766</v>
      </c>
      <c r="Q309" s="4">
        <v>0.28511034734693902</v>
      </c>
      <c r="R309" s="4">
        <v>15.95</v>
      </c>
      <c r="S309" s="4">
        <v>0.64878651368093798</v>
      </c>
      <c r="T309" s="4">
        <v>0.349901391659802</v>
      </c>
      <c r="U309" s="4">
        <v>-0.25823818785776698</v>
      </c>
      <c r="V309" s="4">
        <v>3.7028082196752599E-3</v>
      </c>
      <c r="W309" s="4">
        <v>98.962575375294307</v>
      </c>
      <c r="X309" s="4">
        <v>-10.0960990775519</v>
      </c>
      <c r="Y309" s="4">
        <v>-100.413296645486</v>
      </c>
      <c r="Z309" t="b">
        <v>1</v>
      </c>
      <c r="AA309" t="b">
        <v>0</v>
      </c>
    </row>
    <row r="310" spans="1:27" hidden="1" x14ac:dyDescent="0.2">
      <c r="A310" t="s">
        <v>29</v>
      </c>
      <c r="B310" s="1">
        <v>46773</v>
      </c>
      <c r="C310">
        <v>292.05999755859301</v>
      </c>
      <c r="D310">
        <v>250</v>
      </c>
      <c r="E310" s="5">
        <v>1.6958133396347299</v>
      </c>
      <c r="F310">
        <v>0.03</v>
      </c>
      <c r="G310">
        <v>0</v>
      </c>
      <c r="H310" s="5">
        <v>18.649999999999999</v>
      </c>
      <c r="I310" t="s">
        <v>8</v>
      </c>
      <c r="J310">
        <v>17.75</v>
      </c>
      <c r="K310">
        <v>19.55</v>
      </c>
      <c r="L310">
        <v>18.350000000000001</v>
      </c>
      <c r="M310">
        <v>14</v>
      </c>
      <c r="N310">
        <v>3873</v>
      </c>
      <c r="O310" s="4">
        <v>0.26299259963989202</v>
      </c>
      <c r="P310" s="4">
        <v>1.1682399902343701</v>
      </c>
      <c r="Q310" s="4">
        <v>0.29457847885159</v>
      </c>
      <c r="R310" s="4">
        <v>18.649999999983802</v>
      </c>
      <c r="S310" s="4">
        <v>0.72978028275019102</v>
      </c>
      <c r="T310" s="4">
        <v>0.34617017770344299</v>
      </c>
      <c r="U310" s="4">
        <v>-0.23276224929998701</v>
      </c>
      <c r="V310" s="4">
        <v>2.7283484332747501E-3</v>
      </c>
      <c r="W310" s="4">
        <v>116.258054090965</v>
      </c>
      <c r="X310" s="4">
        <v>-7.4986339631802696</v>
      </c>
      <c r="Y310" s="4">
        <v>-146.909228679405</v>
      </c>
      <c r="Z310" t="b">
        <v>1</v>
      </c>
      <c r="AA310" t="b">
        <v>0</v>
      </c>
    </row>
    <row r="311" spans="1:27" hidden="1" x14ac:dyDescent="0.2">
      <c r="A311" t="s">
        <v>29</v>
      </c>
      <c r="B311" s="1">
        <v>46185</v>
      </c>
      <c r="C311">
        <v>292.05999755859301</v>
      </c>
      <c r="D311">
        <v>285</v>
      </c>
      <c r="E311" s="4">
        <v>8.5957200196307704E-2</v>
      </c>
      <c r="F311">
        <v>0.03</v>
      </c>
      <c r="G311">
        <v>0</v>
      </c>
      <c r="H311" s="5">
        <v>12.649999999999901</v>
      </c>
      <c r="I311" t="s">
        <v>7</v>
      </c>
      <c r="J311" s="3" t="s">
        <v>175</v>
      </c>
      <c r="K311" s="3" t="s">
        <v>173</v>
      </c>
      <c r="L311">
        <v>12</v>
      </c>
      <c r="M311">
        <v>11</v>
      </c>
      <c r="N311">
        <v>1328</v>
      </c>
      <c r="O311" s="4">
        <v>0.25678233459472599</v>
      </c>
      <c r="P311" s="4">
        <v>1.02477192125822</v>
      </c>
      <c r="Q311" s="4">
        <v>0.242413698663309</v>
      </c>
      <c r="R311" s="4">
        <v>12.649999999996901</v>
      </c>
      <c r="S311" s="4">
        <v>0.416119099024157</v>
      </c>
      <c r="T311" s="4">
        <v>0.34504713966655898</v>
      </c>
      <c r="U311" s="4">
        <v>0.66133857253736705</v>
      </c>
      <c r="V311" s="4">
        <v>1.76254229285518E-2</v>
      </c>
      <c r="W311" s="4">
        <v>31.3273111374886</v>
      </c>
      <c r="X311" s="4">
        <v>-49.589147944466497</v>
      </c>
      <c r="Y311" s="4">
        <v>15.515321213978799</v>
      </c>
      <c r="Z311" t="b">
        <v>0</v>
      </c>
      <c r="AA311" t="b">
        <v>0</v>
      </c>
    </row>
    <row r="312" spans="1:27" hidden="1" x14ac:dyDescent="0.2">
      <c r="A312" t="s">
        <v>29</v>
      </c>
      <c r="B312" s="1">
        <v>47102</v>
      </c>
      <c r="C312">
        <v>292.05999755859301</v>
      </c>
      <c r="D312">
        <v>230</v>
      </c>
      <c r="E312" s="4">
        <v>2.5965662305023098</v>
      </c>
      <c r="F312">
        <v>0.03</v>
      </c>
      <c r="G312">
        <v>0</v>
      </c>
      <c r="H312" s="5">
        <v>100.75</v>
      </c>
      <c r="I312" t="s">
        <v>7</v>
      </c>
      <c r="J312">
        <v>99</v>
      </c>
      <c r="K312">
        <v>102.5</v>
      </c>
      <c r="L312">
        <v>100.66</v>
      </c>
      <c r="M312">
        <v>42</v>
      </c>
      <c r="N312">
        <v>813</v>
      </c>
      <c r="O312" s="4">
        <v>0.40757580955505301</v>
      </c>
      <c r="P312" s="4">
        <v>1.26982607634171</v>
      </c>
      <c r="Q312" s="4">
        <v>0.32506201190728701</v>
      </c>
      <c r="R312" s="4">
        <v>100.75</v>
      </c>
      <c r="S312" s="4">
        <v>0.86666661621994501</v>
      </c>
      <c r="T312" s="4">
        <v>0.342866100949417</v>
      </c>
      <c r="U312" s="4">
        <v>0.80693764903385101</v>
      </c>
      <c r="V312" s="4">
        <v>1.7913084758126199E-3</v>
      </c>
      <c r="W312" s="4">
        <v>128.96746367888201</v>
      </c>
      <c r="X312" s="4">
        <v>-12.120392111461801</v>
      </c>
      <c r="Y312" s="4">
        <v>350.33964166831998</v>
      </c>
      <c r="Z312" t="b">
        <v>0</v>
      </c>
      <c r="AA312" t="b">
        <v>1</v>
      </c>
    </row>
    <row r="313" spans="1:27" hidden="1" x14ac:dyDescent="0.2">
      <c r="A313" t="s">
        <v>29</v>
      </c>
      <c r="B313" s="1">
        <v>46374</v>
      </c>
      <c r="C313">
        <v>292.05999755859301</v>
      </c>
      <c r="D313">
        <v>270</v>
      </c>
      <c r="E313" s="5">
        <v>0.60341093023648795</v>
      </c>
      <c r="F313">
        <v>0.03</v>
      </c>
      <c r="G313">
        <v>0</v>
      </c>
      <c r="H313" s="5">
        <v>12.774999999999901</v>
      </c>
      <c r="I313" t="s">
        <v>8</v>
      </c>
      <c r="J313" s="2" t="s">
        <v>171</v>
      </c>
      <c r="K313" s="3" t="s">
        <v>173</v>
      </c>
      <c r="L313" s="3" t="s">
        <v>174</v>
      </c>
      <c r="M313">
        <v>410</v>
      </c>
      <c r="N313">
        <v>9712</v>
      </c>
      <c r="O313" s="4">
        <v>0.25388319366454998</v>
      </c>
      <c r="P313" s="4">
        <v>1.08170369466145</v>
      </c>
      <c r="Q313" s="4">
        <v>0.27700509676957102</v>
      </c>
      <c r="R313" s="4">
        <v>12.775</v>
      </c>
      <c r="S313" s="4">
        <v>0.55670655310629502</v>
      </c>
      <c r="T313" s="4">
        <v>0.341530297262083</v>
      </c>
      <c r="U313" s="4">
        <v>-0.28886396943672699</v>
      </c>
      <c r="V313" s="4">
        <v>5.4368192461510404E-3</v>
      </c>
      <c r="W313" s="4">
        <v>77.515755068760896</v>
      </c>
      <c r="X313" s="4">
        <v>-14.878183320920201</v>
      </c>
      <c r="Y313" s="4">
        <v>-58.615705969624699</v>
      </c>
      <c r="Z313" t="b">
        <v>1</v>
      </c>
      <c r="AA313" t="b">
        <v>0</v>
      </c>
    </row>
    <row r="314" spans="1:27" hidden="1" x14ac:dyDescent="0.2">
      <c r="A314" t="s">
        <v>29</v>
      </c>
      <c r="B314" s="1">
        <v>46164</v>
      </c>
      <c r="C314">
        <v>292.05999755859301</v>
      </c>
      <c r="D314">
        <v>287.5</v>
      </c>
      <c r="E314" s="5">
        <v>2.84623583552614E-2</v>
      </c>
      <c r="F314">
        <v>0.03</v>
      </c>
      <c r="G314">
        <v>0</v>
      </c>
      <c r="H314" s="5">
        <v>3.375</v>
      </c>
      <c r="I314" t="s">
        <v>8</v>
      </c>
      <c r="J314" s="3" t="s">
        <v>364</v>
      </c>
      <c r="K314" s="2" t="s">
        <v>359</v>
      </c>
      <c r="L314" s="3" t="s">
        <v>349</v>
      </c>
      <c r="M314">
        <v>56</v>
      </c>
      <c r="N314">
        <v>610</v>
      </c>
      <c r="O314" s="4">
        <v>0.26099371826171802</v>
      </c>
      <c r="P314" s="4">
        <v>1.0158608610733599</v>
      </c>
      <c r="Q314" s="4">
        <v>0.279256804513899</v>
      </c>
      <c r="R314" s="4">
        <v>3.37499999999948</v>
      </c>
      <c r="S314" s="4">
        <v>0.37569536118522201</v>
      </c>
      <c r="T314" s="4">
        <v>0.32858252979040697</v>
      </c>
      <c r="U314" s="4">
        <v>-0.35357169345925799</v>
      </c>
      <c r="V314" s="4">
        <v>2.7017745142190099E-2</v>
      </c>
      <c r="W314" s="4">
        <v>18.317571762914</v>
      </c>
      <c r="X314" s="4">
        <v>-86.661730500470298</v>
      </c>
      <c r="Y314" s="4">
        <v>-3.0352016430406601</v>
      </c>
      <c r="Z314" t="b">
        <v>1</v>
      </c>
      <c r="AA314" t="b">
        <v>0</v>
      </c>
    </row>
    <row r="315" spans="1:27" hidden="1" x14ac:dyDescent="0.2">
      <c r="A315" t="s">
        <v>29</v>
      </c>
      <c r="B315" s="1">
        <v>46738</v>
      </c>
      <c r="C315">
        <v>292.05999755859301</v>
      </c>
      <c r="D315">
        <v>250</v>
      </c>
      <c r="E315" s="4">
        <v>1.5999885702488701</v>
      </c>
      <c r="F315">
        <v>0.03</v>
      </c>
      <c r="G315">
        <v>0</v>
      </c>
      <c r="H315" s="5">
        <v>73.25</v>
      </c>
      <c r="I315" t="s">
        <v>7</v>
      </c>
      <c r="J315">
        <v>71.5</v>
      </c>
      <c r="K315">
        <v>75</v>
      </c>
      <c r="L315">
        <v>72.8</v>
      </c>
      <c r="M315">
        <v>7</v>
      </c>
      <c r="N315">
        <v>4161</v>
      </c>
      <c r="O315" s="4">
        <v>0.37831737411499</v>
      </c>
      <c r="P315" s="4">
        <v>1.1682399902343701</v>
      </c>
      <c r="Q315" s="4">
        <v>0.308309532116054</v>
      </c>
      <c r="R315" s="4">
        <v>73.249999999993094</v>
      </c>
      <c r="S315" s="4">
        <v>0.71680418084025999</v>
      </c>
      <c r="T315" s="4">
        <v>0.32682143545598502</v>
      </c>
      <c r="U315" s="4">
        <v>0.76325253417371497</v>
      </c>
      <c r="V315" s="4">
        <v>2.7090720523070501E-3</v>
      </c>
      <c r="W315" s="4">
        <v>113.99046961441</v>
      </c>
      <c r="X315" s="4">
        <v>-15.4726533140441</v>
      </c>
      <c r="Y315" s="4">
        <v>239.46314258799899</v>
      </c>
      <c r="Z315" t="b">
        <v>0</v>
      </c>
      <c r="AA315" t="b">
        <v>0</v>
      </c>
    </row>
    <row r="316" spans="1:27" hidden="1" x14ac:dyDescent="0.2">
      <c r="A316" t="s">
        <v>29</v>
      </c>
      <c r="B316" s="1">
        <v>46374</v>
      </c>
      <c r="C316">
        <v>292.05999755859301</v>
      </c>
      <c r="D316">
        <v>270</v>
      </c>
      <c r="E316" s="4">
        <v>0.60341093023648795</v>
      </c>
      <c r="F316">
        <v>0.03</v>
      </c>
      <c r="G316">
        <v>0</v>
      </c>
      <c r="H316" s="5">
        <v>40.349999999999902</v>
      </c>
      <c r="I316" t="s">
        <v>7</v>
      </c>
      <c r="J316">
        <v>40.15</v>
      </c>
      <c r="K316">
        <v>40.549999999999997</v>
      </c>
      <c r="L316">
        <v>41.93</v>
      </c>
      <c r="M316">
        <v>494</v>
      </c>
      <c r="N316">
        <v>7440</v>
      </c>
      <c r="O316" s="4">
        <v>0.323157403259277</v>
      </c>
      <c r="P316" s="4">
        <v>1.08170369466145</v>
      </c>
      <c r="Q316" s="4">
        <v>0.28564107153222101</v>
      </c>
      <c r="R316" s="4">
        <v>40.350000000020501</v>
      </c>
      <c r="S316" s="4">
        <v>0.54648225205505396</v>
      </c>
      <c r="T316" s="4">
        <v>0.32459761164801898</v>
      </c>
      <c r="U316" s="4">
        <v>0.70763275787068902</v>
      </c>
      <c r="V316" s="4">
        <v>5.3022631433397504E-3</v>
      </c>
      <c r="W316" s="4">
        <v>77.954153180207101</v>
      </c>
      <c r="X316" s="4">
        <v>-23.4405021582917</v>
      </c>
      <c r="Y316" s="4">
        <v>100.360043005151</v>
      </c>
      <c r="Z316" t="b">
        <v>0</v>
      </c>
      <c r="AA316" t="b">
        <v>0</v>
      </c>
    </row>
    <row r="317" spans="1:27" hidden="1" x14ac:dyDescent="0.2">
      <c r="A317" t="s">
        <v>29</v>
      </c>
      <c r="B317" s="1">
        <v>47102</v>
      </c>
      <c r="C317">
        <v>292.05999755859301</v>
      </c>
      <c r="D317">
        <v>240</v>
      </c>
      <c r="E317" s="5">
        <v>2.5965662305023098</v>
      </c>
      <c r="F317">
        <v>0.03</v>
      </c>
      <c r="G317">
        <v>0</v>
      </c>
      <c r="H317" s="5">
        <v>21.674999999999901</v>
      </c>
      <c r="I317" t="s">
        <v>8</v>
      </c>
      <c r="J317" s="2" t="s">
        <v>84</v>
      </c>
      <c r="K317">
        <v>22.95</v>
      </c>
      <c r="L317" s="2" t="s">
        <v>85</v>
      </c>
      <c r="M317">
        <v>20</v>
      </c>
      <c r="N317">
        <v>1118</v>
      </c>
      <c r="O317" s="4">
        <v>0.26090979576110801</v>
      </c>
      <c r="P317" s="4">
        <v>1.21691665649414</v>
      </c>
      <c r="Q317" s="4">
        <v>0.30088172756639298</v>
      </c>
      <c r="R317" s="4">
        <v>21.674999999944799</v>
      </c>
      <c r="S317" s="4">
        <v>0.80800528907184799</v>
      </c>
      <c r="T317" s="4">
        <v>0.32316855588964499</v>
      </c>
      <c r="U317" s="4">
        <v>-0.20954376869836799</v>
      </c>
      <c r="V317" s="4">
        <v>2.03269865575505E-3</v>
      </c>
      <c r="W317" s="4">
        <v>135.46040603785301</v>
      </c>
      <c r="X317" s="4">
        <v>-5.3621270935115604</v>
      </c>
      <c r="Y317" s="4">
        <v>-215.188745269452</v>
      </c>
      <c r="Z317" t="b">
        <v>1</v>
      </c>
      <c r="AA317" t="b">
        <v>0</v>
      </c>
    </row>
    <row r="318" spans="1:27" hidden="1" x14ac:dyDescent="0.2">
      <c r="A318" t="s">
        <v>29</v>
      </c>
      <c r="B318" s="1">
        <v>46311</v>
      </c>
      <c r="C318">
        <v>292.05999755859301</v>
      </c>
      <c r="D318">
        <v>275</v>
      </c>
      <c r="E318" s="4">
        <v>0.43092634749613401</v>
      </c>
      <c r="F318">
        <v>0.03</v>
      </c>
      <c r="G318">
        <v>0</v>
      </c>
      <c r="H318" s="5">
        <v>31.975000000000001</v>
      </c>
      <c r="I318" t="s">
        <v>7</v>
      </c>
      <c r="J318">
        <v>31.75</v>
      </c>
      <c r="K318">
        <v>32.200000000000003</v>
      </c>
      <c r="L318">
        <v>31.65</v>
      </c>
      <c r="M318">
        <v>1</v>
      </c>
      <c r="N318">
        <v>1290</v>
      </c>
      <c r="O318" s="4">
        <v>0.30423669403076098</v>
      </c>
      <c r="P318" s="4">
        <v>1.0620363547585201</v>
      </c>
      <c r="Q318" s="4">
        <v>0.271741557423619</v>
      </c>
      <c r="R318" s="4">
        <v>31.974999999999898</v>
      </c>
      <c r="S318" s="4">
        <v>0.49907025649922299</v>
      </c>
      <c r="T318" s="4">
        <v>0.320685563908714</v>
      </c>
      <c r="U318" s="4">
        <v>0.69113505477664905</v>
      </c>
      <c r="V318" s="4">
        <v>6.7607565498140404E-3</v>
      </c>
      <c r="W318" s="4">
        <v>67.530281568265494</v>
      </c>
      <c r="X318" s="4">
        <v>-26.388588048900399</v>
      </c>
      <c r="Y318" s="4">
        <v>73.204864006159198</v>
      </c>
      <c r="Z318" t="b">
        <v>0</v>
      </c>
      <c r="AA318" t="b">
        <v>0</v>
      </c>
    </row>
    <row r="319" spans="1:27" hidden="1" x14ac:dyDescent="0.2">
      <c r="A319" t="s">
        <v>29</v>
      </c>
      <c r="B319" s="1">
        <v>46829</v>
      </c>
      <c r="C319">
        <v>292.05999755859301</v>
      </c>
      <c r="D319">
        <v>250</v>
      </c>
      <c r="E319" s="5">
        <v>1.8491329737870399</v>
      </c>
      <c r="F319">
        <v>0.03</v>
      </c>
      <c r="G319">
        <v>0</v>
      </c>
      <c r="H319" s="5">
        <v>20.225000000000001</v>
      </c>
      <c r="I319" t="s">
        <v>8</v>
      </c>
      <c r="J319">
        <v>18.350000000000001</v>
      </c>
      <c r="K319" s="2" t="s">
        <v>82</v>
      </c>
      <c r="L319">
        <v>20.94</v>
      </c>
      <c r="M319">
        <v>1</v>
      </c>
      <c r="N319">
        <v>226</v>
      </c>
      <c r="O319" s="4">
        <v>0.27126278060913001</v>
      </c>
      <c r="P319" s="4">
        <v>1.1682399902343701</v>
      </c>
      <c r="Q319" s="4">
        <v>0.298356938314776</v>
      </c>
      <c r="R319" s="4">
        <v>20.2249999999535</v>
      </c>
      <c r="S319" s="4">
        <v>0.72285941221786498</v>
      </c>
      <c r="T319" s="4">
        <v>0.317145207473016</v>
      </c>
      <c r="U319" s="4">
        <v>-0.23488313084344001</v>
      </c>
      <c r="V319" s="4">
        <v>2.59270290720878E-3</v>
      </c>
      <c r="W319" s="4">
        <v>122.01162015141099</v>
      </c>
      <c r="X319" s="4">
        <v>-7.1785164515248097</v>
      </c>
      <c r="Y319" s="4">
        <v>-164.249174673765</v>
      </c>
      <c r="Z319" t="b">
        <v>1</v>
      </c>
      <c r="AA319" t="b">
        <v>0</v>
      </c>
    </row>
    <row r="320" spans="1:27" hidden="1" x14ac:dyDescent="0.2">
      <c r="A320" t="s">
        <v>29</v>
      </c>
      <c r="B320" s="1">
        <v>46555</v>
      </c>
      <c r="C320">
        <v>292.05999755859301</v>
      </c>
      <c r="D320">
        <v>260</v>
      </c>
      <c r="E320" s="4">
        <v>1.0989618995621599</v>
      </c>
      <c r="F320">
        <v>0.03</v>
      </c>
      <c r="G320">
        <v>0</v>
      </c>
      <c r="H320" s="5">
        <v>58.05</v>
      </c>
      <c r="I320" t="s">
        <v>7</v>
      </c>
      <c r="J320">
        <v>57.8</v>
      </c>
      <c r="K320">
        <v>58.3</v>
      </c>
      <c r="L320">
        <v>57.47</v>
      </c>
      <c r="M320">
        <v>7</v>
      </c>
      <c r="N320">
        <v>6598</v>
      </c>
      <c r="O320" s="4">
        <v>0.35019570709228498</v>
      </c>
      <c r="P320" s="4">
        <v>1.12330768291766</v>
      </c>
      <c r="Q320" s="4">
        <v>0.30125961490463199</v>
      </c>
      <c r="R320" s="4">
        <v>58.049999999999898</v>
      </c>
      <c r="S320" s="4">
        <v>0.63048352382669903</v>
      </c>
      <c r="T320" s="4">
        <v>0.31466890117730401</v>
      </c>
      <c r="U320" s="4">
        <v>0.73581086037761501</v>
      </c>
      <c r="V320" s="4">
        <v>3.5455830988910999E-3</v>
      </c>
      <c r="W320" s="4">
        <v>100.127961743558</v>
      </c>
      <c r="X320" s="4">
        <v>-18.429620801879199</v>
      </c>
      <c r="Y320" s="4">
        <v>172.37318288728099</v>
      </c>
      <c r="Z320" t="b">
        <v>0</v>
      </c>
      <c r="AA320" t="b">
        <v>0</v>
      </c>
    </row>
    <row r="321" spans="1:27" x14ac:dyDescent="0.2">
      <c r="A321" t="s">
        <v>29</v>
      </c>
      <c r="B321" s="1">
        <v>46773</v>
      </c>
      <c r="C321">
        <v>292.05999755859301</v>
      </c>
      <c r="D321">
        <v>250</v>
      </c>
      <c r="E321" s="4">
        <v>1.6958133396347299</v>
      </c>
      <c r="F321">
        <v>0.03</v>
      </c>
      <c r="G321">
        <v>0</v>
      </c>
      <c r="H321" s="5">
        <v>74.724999999999994</v>
      </c>
      <c r="I321" t="s">
        <v>7</v>
      </c>
      <c r="J321">
        <v>73</v>
      </c>
      <c r="K321">
        <v>76.45</v>
      </c>
      <c r="L321">
        <v>76.900000000000006</v>
      </c>
      <c r="M321">
        <v>51</v>
      </c>
      <c r="N321">
        <v>2177</v>
      </c>
      <c r="O321" s="4">
        <v>0.37866832275390599</v>
      </c>
      <c r="P321" s="4">
        <v>1.1682399902343701</v>
      </c>
      <c r="Q321" s="4">
        <v>0.30838810168845898</v>
      </c>
      <c r="R321" s="4">
        <v>74.724999999984803</v>
      </c>
      <c r="S321" s="4">
        <v>0.71468142564220405</v>
      </c>
      <c r="T321" s="4">
        <v>0.31308796048116699</v>
      </c>
      <c r="U321" s="4">
        <v>0.76259704116298599</v>
      </c>
      <c r="V321" s="4">
        <v>2.6347484332724198E-3</v>
      </c>
      <c r="W321" s="4">
        <v>117.532769614413</v>
      </c>
      <c r="X321" s="4">
        <v>-15.1267938431145</v>
      </c>
      <c r="Y321" s="4">
        <v>250.97883104233901</v>
      </c>
      <c r="Z321" t="b">
        <v>0</v>
      </c>
      <c r="AA321" t="b">
        <v>0</v>
      </c>
    </row>
    <row r="322" spans="1:27" hidden="1" x14ac:dyDescent="0.2">
      <c r="A322" t="s">
        <v>29</v>
      </c>
      <c r="B322" s="1">
        <v>46738</v>
      </c>
      <c r="C322">
        <v>292.05999755859301</v>
      </c>
      <c r="D322">
        <v>255</v>
      </c>
      <c r="E322" s="5">
        <v>1.5999885702488701</v>
      </c>
      <c r="F322">
        <v>0.03</v>
      </c>
      <c r="G322">
        <v>0</v>
      </c>
      <c r="H322" s="5">
        <v>19.625</v>
      </c>
      <c r="I322" t="s">
        <v>8</v>
      </c>
      <c r="J322" s="2" t="s">
        <v>105</v>
      </c>
      <c r="K322">
        <v>20.65</v>
      </c>
      <c r="L322">
        <v>20.67</v>
      </c>
      <c r="M322">
        <v>23</v>
      </c>
      <c r="N322">
        <v>765</v>
      </c>
      <c r="O322" s="4">
        <v>0.26354191055297799</v>
      </c>
      <c r="P322" s="4">
        <v>1.1453333237591901</v>
      </c>
      <c r="Q322" s="4">
        <v>0.29412615609610698</v>
      </c>
      <c r="R322" s="4">
        <v>19.624999999994301</v>
      </c>
      <c r="S322" s="4">
        <v>0.67976991373616402</v>
      </c>
      <c r="T322" s="4">
        <v>0.307727813524657</v>
      </c>
      <c r="U322" s="4">
        <v>-0.248325079831029</v>
      </c>
      <c r="V322" s="4">
        <v>2.9141033801854698E-3</v>
      </c>
      <c r="W322" s="4">
        <v>116.97677303843599</v>
      </c>
      <c r="X322" s="4">
        <v>-7.9874048306240502</v>
      </c>
      <c r="Y322" s="4">
        <v>-147.440262273728</v>
      </c>
      <c r="Z322" t="b">
        <v>1</v>
      </c>
      <c r="AA322" t="b">
        <v>0</v>
      </c>
    </row>
    <row r="323" spans="1:27" hidden="1" x14ac:dyDescent="0.2">
      <c r="A323" t="s">
        <v>29</v>
      </c>
      <c r="B323" s="1">
        <v>46191</v>
      </c>
      <c r="C323">
        <v>292.05999755859301</v>
      </c>
      <c r="D323">
        <v>285</v>
      </c>
      <c r="E323" s="4">
        <v>0.102384294092041</v>
      </c>
      <c r="F323">
        <v>0.03</v>
      </c>
      <c r="G323">
        <v>0</v>
      </c>
      <c r="H323" s="5">
        <v>13.675000000000001</v>
      </c>
      <c r="I323" t="s">
        <v>7</v>
      </c>
      <c r="J323">
        <v>13.55</v>
      </c>
      <c r="K323" s="2" t="s">
        <v>153</v>
      </c>
      <c r="L323">
        <v>13.37</v>
      </c>
      <c r="M323">
        <v>277</v>
      </c>
      <c r="N323">
        <v>18848</v>
      </c>
      <c r="O323" s="4">
        <v>0.26288578918457001</v>
      </c>
      <c r="P323" s="4">
        <v>1.02477192125822</v>
      </c>
      <c r="Q323" s="4">
        <v>0.24934753881801899</v>
      </c>
      <c r="R323" s="4">
        <v>13.6749999999998</v>
      </c>
      <c r="S323" s="4">
        <v>0.38508987281254797</v>
      </c>
      <c r="T323" s="4">
        <v>0.30530477973401898</v>
      </c>
      <c r="U323" s="4">
        <v>0.64991458456811202</v>
      </c>
      <c r="V323" s="4">
        <v>1.5896977295568E-2</v>
      </c>
      <c r="W323" s="4">
        <v>34.617614284893499</v>
      </c>
      <c r="X323" s="4">
        <v>-47.438180620319798</v>
      </c>
      <c r="Y323" s="4">
        <v>18.033872499244801</v>
      </c>
      <c r="Z323" t="b">
        <v>0</v>
      </c>
      <c r="AA323" t="b">
        <v>0</v>
      </c>
    </row>
    <row r="324" spans="1:27" hidden="1" x14ac:dyDescent="0.2">
      <c r="A324" t="s">
        <v>29</v>
      </c>
      <c r="B324" s="1">
        <v>46402</v>
      </c>
      <c r="C324">
        <v>292.05999755859301</v>
      </c>
      <c r="D324">
        <v>270</v>
      </c>
      <c r="E324" s="4">
        <v>0.68007074488696795</v>
      </c>
      <c r="F324">
        <v>0.03</v>
      </c>
      <c r="G324">
        <v>0</v>
      </c>
      <c r="H324" s="5">
        <v>42.099999999999902</v>
      </c>
      <c r="I324" t="s">
        <v>7</v>
      </c>
      <c r="J324">
        <v>41.9</v>
      </c>
      <c r="K324">
        <v>42.3</v>
      </c>
      <c r="L324">
        <v>42.11</v>
      </c>
      <c r="M324">
        <v>15</v>
      </c>
      <c r="N324">
        <v>13359</v>
      </c>
      <c r="O324" s="4">
        <v>0.32443912872314401</v>
      </c>
      <c r="P324" s="4">
        <v>1.08170369466145</v>
      </c>
      <c r="Q324" s="4">
        <v>0.28558133377554401</v>
      </c>
      <c r="R324" s="4">
        <v>42.099999999999902</v>
      </c>
      <c r="S324" s="4">
        <v>0.53786380049979998</v>
      </c>
      <c r="T324" s="4">
        <v>0.30235514992388401</v>
      </c>
      <c r="U324" s="4">
        <v>0.70466445928761601</v>
      </c>
      <c r="V324" s="4">
        <v>5.0189281399852697E-3</v>
      </c>
      <c r="W324" s="4">
        <v>83.145556138144997</v>
      </c>
      <c r="X324" s="4">
        <v>-22.368738380008399</v>
      </c>
      <c r="Y324" s="4">
        <v>111.330505418453</v>
      </c>
      <c r="Z324" t="b">
        <v>0</v>
      </c>
      <c r="AA324" t="b">
        <v>0</v>
      </c>
    </row>
    <row r="325" spans="1:27" hidden="1" x14ac:dyDescent="0.2">
      <c r="A325" t="s">
        <v>29</v>
      </c>
      <c r="B325" s="1">
        <v>46255</v>
      </c>
      <c r="C325">
        <v>292.05999755859301</v>
      </c>
      <c r="D325">
        <v>280</v>
      </c>
      <c r="E325" s="5">
        <v>0.27760672274276199</v>
      </c>
      <c r="F325">
        <v>0.03</v>
      </c>
      <c r="G325">
        <v>0</v>
      </c>
      <c r="H325" s="5">
        <v>9.6</v>
      </c>
      <c r="I325" t="s">
        <v>8</v>
      </c>
      <c r="J325" s="3" t="s">
        <v>235</v>
      </c>
      <c r="K325" s="3" t="s">
        <v>229</v>
      </c>
      <c r="L325" s="2" t="s">
        <v>237</v>
      </c>
      <c r="M325">
        <v>2</v>
      </c>
      <c r="N325">
        <v>2191</v>
      </c>
      <c r="O325" s="4">
        <v>0.24616232360839799</v>
      </c>
      <c r="P325" s="4">
        <v>1.04307141985212</v>
      </c>
      <c r="Q325" s="4">
        <v>0.263432508525278</v>
      </c>
      <c r="R325" s="4">
        <v>9.5999999999999606</v>
      </c>
      <c r="S325" s="4">
        <v>0.43322083223574098</v>
      </c>
      <c r="T325" s="4">
        <v>0.294422465091977</v>
      </c>
      <c r="U325" s="4">
        <v>-0.33242717296743701</v>
      </c>
      <c r="V325" s="4">
        <v>8.9598218489137394E-3</v>
      </c>
      <c r="W325" s="4">
        <v>55.891128116966698</v>
      </c>
      <c r="X325" s="4">
        <v>-23.3180419389234</v>
      </c>
      <c r="Y325" s="4">
        <v>-29.617494621244401</v>
      </c>
      <c r="Z325" t="b">
        <v>1</v>
      </c>
      <c r="AA325" t="b">
        <v>0</v>
      </c>
    </row>
    <row r="326" spans="1:27" hidden="1" x14ac:dyDescent="0.2">
      <c r="A326" t="s">
        <v>29</v>
      </c>
      <c r="B326" s="1">
        <v>46829</v>
      </c>
      <c r="C326">
        <v>292.05999755859301</v>
      </c>
      <c r="D326">
        <v>250</v>
      </c>
      <c r="E326" s="4">
        <v>1.8491329737870399</v>
      </c>
      <c r="F326">
        <v>0.03</v>
      </c>
      <c r="G326">
        <v>0</v>
      </c>
      <c r="H326" s="5">
        <v>77.5</v>
      </c>
      <c r="I326" t="s">
        <v>7</v>
      </c>
      <c r="J326">
        <v>75.5</v>
      </c>
      <c r="K326">
        <v>79.5</v>
      </c>
      <c r="L326">
        <v>80</v>
      </c>
      <c r="M326">
        <v>1</v>
      </c>
      <c r="N326">
        <v>583</v>
      </c>
      <c r="O326" s="4">
        <v>0.38527531234741202</v>
      </c>
      <c r="P326" s="4">
        <v>1.1682399902343701</v>
      </c>
      <c r="Q326" s="4">
        <v>0.31241611679296399</v>
      </c>
      <c r="R326" s="4">
        <v>77.499999999969106</v>
      </c>
      <c r="S326" s="4">
        <v>0.709017588209506</v>
      </c>
      <c r="T326" s="4">
        <v>0.28418531485910697</v>
      </c>
      <c r="U326" s="4">
        <v>0.76084321882121497</v>
      </c>
      <c r="V326" s="4">
        <v>2.50068667015633E-3</v>
      </c>
      <c r="W326" s="4">
        <v>123.226753438863</v>
      </c>
      <c r="X326" s="4">
        <v>-14.7511060174678</v>
      </c>
      <c r="Y326" s="4">
        <v>267.59148798471102</v>
      </c>
      <c r="Z326" t="b">
        <v>0</v>
      </c>
      <c r="AA326" t="b">
        <v>0</v>
      </c>
    </row>
    <row r="327" spans="1:27" hidden="1" x14ac:dyDescent="0.2">
      <c r="A327" t="s">
        <v>29</v>
      </c>
      <c r="B327" s="1">
        <v>46738</v>
      </c>
      <c r="C327">
        <v>292.05999755859301</v>
      </c>
      <c r="D327">
        <v>255</v>
      </c>
      <c r="E327" s="4">
        <v>1.5999885702488701</v>
      </c>
      <c r="F327">
        <v>0.03</v>
      </c>
      <c r="G327">
        <v>0</v>
      </c>
      <c r="H327" s="5">
        <v>70</v>
      </c>
      <c r="I327" t="s">
        <v>7</v>
      </c>
      <c r="J327">
        <v>68</v>
      </c>
      <c r="K327">
        <v>72</v>
      </c>
      <c r="L327">
        <v>71.13</v>
      </c>
      <c r="M327">
        <v>4</v>
      </c>
      <c r="N327">
        <v>555</v>
      </c>
      <c r="O327" s="4">
        <v>0.37543349182128899</v>
      </c>
      <c r="P327" s="4">
        <v>1.1453333237591901</v>
      </c>
      <c r="Q327" s="4">
        <v>0.30574243891969499</v>
      </c>
      <c r="R327" s="4">
        <v>69.999999999995396</v>
      </c>
      <c r="S327" s="4">
        <v>0.66835732956789096</v>
      </c>
      <c r="T327" s="4">
        <v>0.28162171717202</v>
      </c>
      <c r="U327" s="4">
        <v>0.74804723683834895</v>
      </c>
      <c r="V327" s="4">
        <v>2.8250349185064902E-3</v>
      </c>
      <c r="W327" s="4">
        <v>117.880123066574</v>
      </c>
      <c r="X327" s="4">
        <v>-15.717119534423899</v>
      </c>
      <c r="Y327" s="4">
        <v>237.55778163498701</v>
      </c>
      <c r="Z327" t="b">
        <v>0</v>
      </c>
      <c r="AA327" t="b">
        <v>0</v>
      </c>
    </row>
    <row r="328" spans="1:27" hidden="1" x14ac:dyDescent="0.2">
      <c r="A328" t="s">
        <v>29</v>
      </c>
      <c r="B328" s="1">
        <v>46346</v>
      </c>
      <c r="C328">
        <v>292.05999755859301</v>
      </c>
      <c r="D328">
        <v>275</v>
      </c>
      <c r="E328" s="27">
        <v>0.52675111540592401</v>
      </c>
      <c r="F328">
        <v>0.03</v>
      </c>
      <c r="G328">
        <v>0</v>
      </c>
      <c r="H328" s="5">
        <v>13.35</v>
      </c>
      <c r="I328" t="s">
        <v>8</v>
      </c>
      <c r="J328" s="2" t="s">
        <v>144</v>
      </c>
      <c r="K328" s="2" t="s">
        <v>158</v>
      </c>
      <c r="L328" s="2" t="s">
        <v>161</v>
      </c>
      <c r="M328">
        <v>125</v>
      </c>
      <c r="N328">
        <v>448</v>
      </c>
      <c r="O328" s="4">
        <v>0.25423414230346603</v>
      </c>
      <c r="P328" s="4">
        <v>1.0620363547585201</v>
      </c>
      <c r="Q328" s="4">
        <v>0.27596974573050198</v>
      </c>
      <c r="R328" s="4">
        <v>13.350000000000099</v>
      </c>
      <c r="S328" s="4">
        <v>0.479545129731071</v>
      </c>
      <c r="T328" s="4">
        <v>0.279252852002358</v>
      </c>
      <c r="U328" s="4">
        <v>-0.31577543534370101</v>
      </c>
      <c r="V328" s="4">
        <v>6.0790796938606697E-3</v>
      </c>
      <c r="W328" s="4">
        <v>75.378749538872398</v>
      </c>
      <c r="X328" s="4">
        <v>-16.578548300719898</v>
      </c>
      <c r="Y328" s="4">
        <v>-55.611945421589901</v>
      </c>
      <c r="Z328" t="b">
        <v>1</v>
      </c>
      <c r="AA328" t="b">
        <v>0</v>
      </c>
    </row>
    <row r="329" spans="1:27" hidden="1" x14ac:dyDescent="0.2">
      <c r="A329" t="s">
        <v>29</v>
      </c>
      <c r="B329" s="1">
        <v>46465</v>
      </c>
      <c r="C329">
        <v>292.05999755859301</v>
      </c>
      <c r="D329">
        <v>270</v>
      </c>
      <c r="E329" s="5">
        <v>0.852555335781364</v>
      </c>
      <c r="F329">
        <v>0.03</v>
      </c>
      <c r="G329">
        <v>0</v>
      </c>
      <c r="H329" s="5">
        <v>16.225000000000001</v>
      </c>
      <c r="I329" t="s">
        <v>8</v>
      </c>
      <c r="J329">
        <v>16</v>
      </c>
      <c r="K329">
        <v>16.45</v>
      </c>
      <c r="L329" s="2" t="s">
        <v>123</v>
      </c>
      <c r="M329">
        <v>69</v>
      </c>
      <c r="N329">
        <v>1378</v>
      </c>
      <c r="O329" s="4">
        <v>0.25119767364501899</v>
      </c>
      <c r="P329" s="4">
        <v>1.08170369466145</v>
      </c>
      <c r="Q329" s="4">
        <v>0.27828921471791601</v>
      </c>
      <c r="R329" s="4">
        <v>16.224999999999898</v>
      </c>
      <c r="S329" s="4">
        <v>0.53366072898677197</v>
      </c>
      <c r="T329" s="4">
        <v>0.27670537943168899</v>
      </c>
      <c r="U329" s="4">
        <v>-0.29678814195622899</v>
      </c>
      <c r="V329" s="4">
        <v>4.6103950755119897E-3</v>
      </c>
      <c r="W329" s="4">
        <v>93.304211974473901</v>
      </c>
      <c r="X329" s="4">
        <v>-12.1409282573858</v>
      </c>
      <c r="Y329" s="4">
        <v>-87.732159098403798</v>
      </c>
      <c r="Z329" t="b">
        <v>1</v>
      </c>
      <c r="AA329" t="b">
        <v>0</v>
      </c>
    </row>
    <row r="330" spans="1:27" hidden="1" x14ac:dyDescent="0.2">
      <c r="A330" t="s">
        <v>29</v>
      </c>
      <c r="B330" s="1">
        <v>46199</v>
      </c>
      <c r="C330">
        <v>292.05999755859301</v>
      </c>
      <c r="D330">
        <v>285</v>
      </c>
      <c r="E330" s="5">
        <v>0.124287092298907</v>
      </c>
      <c r="F330">
        <v>0.03</v>
      </c>
      <c r="G330">
        <v>0</v>
      </c>
      <c r="H330" s="5">
        <v>6.625</v>
      </c>
      <c r="I330" t="s">
        <v>8</v>
      </c>
      <c r="J330" s="2" t="s">
        <v>297</v>
      </c>
      <c r="K330" s="3" t="s">
        <v>182</v>
      </c>
      <c r="L330" s="3" t="s">
        <v>298</v>
      </c>
      <c r="N330">
        <v>46</v>
      </c>
      <c r="O330" s="4">
        <v>0.24158473266601499</v>
      </c>
      <c r="P330" s="4">
        <v>1.02477192125822</v>
      </c>
      <c r="Q330" s="4">
        <v>0.25127003086402699</v>
      </c>
      <c r="R330" s="4">
        <v>6.625</v>
      </c>
      <c r="S330" s="4">
        <v>0.36262006221376902</v>
      </c>
      <c r="T330" s="4">
        <v>0.27403638446958001</v>
      </c>
      <c r="U330" s="4">
        <v>-0.358444360731273</v>
      </c>
      <c r="V330" s="4">
        <v>1.4438792400785E-2</v>
      </c>
      <c r="W330" s="4">
        <v>38.462875362998602</v>
      </c>
      <c r="X330" s="4">
        <v>-35.5406466382601</v>
      </c>
      <c r="Y330" s="4">
        <v>-13.834677023255701</v>
      </c>
      <c r="Z330" t="b">
        <v>1</v>
      </c>
      <c r="AA330" t="b">
        <v>0</v>
      </c>
    </row>
    <row r="331" spans="1:27" hidden="1" x14ac:dyDescent="0.2">
      <c r="A331" t="s">
        <v>29</v>
      </c>
      <c r="B331" s="1">
        <v>46738</v>
      </c>
      <c r="C331">
        <v>292.05999755859301</v>
      </c>
      <c r="D331">
        <v>260</v>
      </c>
      <c r="E331" s="5">
        <v>1.5999885702488701</v>
      </c>
      <c r="F331">
        <v>0.03</v>
      </c>
      <c r="G331">
        <v>0</v>
      </c>
      <c r="H331" s="5">
        <v>20.475000000000001</v>
      </c>
      <c r="I331" t="s">
        <v>8</v>
      </c>
      <c r="J331">
        <v>19.45</v>
      </c>
      <c r="K331" s="2" t="s">
        <v>97</v>
      </c>
      <c r="L331">
        <v>21</v>
      </c>
      <c r="M331">
        <v>111</v>
      </c>
      <c r="N331">
        <v>1485</v>
      </c>
      <c r="O331" s="4">
        <v>0.25399000411987299</v>
      </c>
      <c r="P331" s="4">
        <v>1.12330768291766</v>
      </c>
      <c r="Q331" s="4">
        <v>0.285806658728535</v>
      </c>
      <c r="R331" s="4">
        <v>20.4749999999968</v>
      </c>
      <c r="S331" s="4">
        <v>0.63516813892888202</v>
      </c>
      <c r="T331" s="4">
        <v>0.27364942539749099</v>
      </c>
      <c r="U331" s="4">
        <v>-0.262659380312667</v>
      </c>
      <c r="V331" s="4">
        <v>3.08817309154719E-3</v>
      </c>
      <c r="W331" s="4">
        <v>120.457823535193</v>
      </c>
      <c r="X331" s="4">
        <v>-7.8430979361948401</v>
      </c>
      <c r="Y331" s="4">
        <v>-155.49856592994101</v>
      </c>
      <c r="Z331" t="b">
        <v>1</v>
      </c>
      <c r="AA331" t="b">
        <v>0</v>
      </c>
    </row>
    <row r="332" spans="1:27" x14ac:dyDescent="0.2">
      <c r="A332" t="s">
        <v>29</v>
      </c>
      <c r="B332" s="1">
        <v>46647</v>
      </c>
      <c r="C332">
        <v>292.05999755859301</v>
      </c>
      <c r="D332">
        <v>260</v>
      </c>
      <c r="E332" s="4">
        <v>1.35084416305146</v>
      </c>
      <c r="F332">
        <v>0.03</v>
      </c>
      <c r="G332">
        <v>0</v>
      </c>
      <c r="H332" s="5">
        <v>62.5</v>
      </c>
      <c r="I332" t="s">
        <v>7</v>
      </c>
      <c r="J332">
        <v>60.5</v>
      </c>
      <c r="K332">
        <v>64.5</v>
      </c>
      <c r="L332">
        <v>64.2</v>
      </c>
      <c r="N332">
        <v>1</v>
      </c>
      <c r="O332" s="4">
        <v>0.367529518127441</v>
      </c>
      <c r="P332" s="4">
        <v>1.12330768291766</v>
      </c>
      <c r="Q332" s="4">
        <v>0.30123523264580798</v>
      </c>
      <c r="R332" s="4">
        <v>62.499999999999602</v>
      </c>
      <c r="S332" s="4">
        <v>0.62292022454473195</v>
      </c>
      <c r="T332" s="4">
        <v>0.27280710014349402</v>
      </c>
      <c r="U332" s="4">
        <v>0.73333152654593303</v>
      </c>
      <c r="V332" s="4">
        <v>3.2134388437160101E-3</v>
      </c>
      <c r="W332" s="4">
        <v>111.538605369398</v>
      </c>
      <c r="X332" s="4">
        <v>-16.986734111153702</v>
      </c>
      <c r="Y332" s="4">
        <v>204.89172515464799</v>
      </c>
      <c r="Z332" t="b">
        <v>0</v>
      </c>
      <c r="AA332" t="b">
        <v>0</v>
      </c>
    </row>
    <row r="333" spans="1:27" hidden="1" x14ac:dyDescent="0.2">
      <c r="A333" t="s">
        <v>29</v>
      </c>
      <c r="B333" s="1">
        <v>47102</v>
      </c>
      <c r="C333">
        <v>292.05999755859301</v>
      </c>
      <c r="D333">
        <v>240</v>
      </c>
      <c r="E333" s="4">
        <v>2.5965662305023098</v>
      </c>
      <c r="F333">
        <v>0.03</v>
      </c>
      <c r="G333">
        <v>0</v>
      </c>
      <c r="H333" s="5">
        <v>94.5</v>
      </c>
      <c r="I333" t="s">
        <v>7</v>
      </c>
      <c r="J333">
        <v>92.5</v>
      </c>
      <c r="K333">
        <v>96.5</v>
      </c>
      <c r="L333">
        <v>94.2</v>
      </c>
      <c r="M333">
        <v>1</v>
      </c>
      <c r="N333">
        <v>1713</v>
      </c>
      <c r="O333" s="4">
        <v>0.40114429428100501</v>
      </c>
      <c r="P333" s="4">
        <v>1.21691665649414</v>
      </c>
      <c r="Q333" s="4">
        <v>0.32123366627880301</v>
      </c>
      <c r="R333" s="4">
        <v>94.499999999990393</v>
      </c>
      <c r="S333" s="4">
        <v>0.78856963199963104</v>
      </c>
      <c r="T333" s="4">
        <v>0.27093806092860301</v>
      </c>
      <c r="U333" s="4">
        <v>0.78481820704453997</v>
      </c>
      <c r="V333" s="4">
        <v>1.9336859570101401E-3</v>
      </c>
      <c r="W333" s="4">
        <v>137.57849577545099</v>
      </c>
      <c r="X333" s="4">
        <v>-12.551668004839</v>
      </c>
      <c r="Y333" s="4">
        <v>349.79383261019598</v>
      </c>
      <c r="Z333" t="b">
        <v>0</v>
      </c>
      <c r="AA333" t="b">
        <v>1</v>
      </c>
    </row>
    <row r="334" spans="1:27" hidden="1" x14ac:dyDescent="0.2">
      <c r="A334" t="s">
        <v>29</v>
      </c>
      <c r="B334" s="1">
        <v>46346</v>
      </c>
      <c r="C334">
        <v>292.05999755859301</v>
      </c>
      <c r="D334">
        <v>275</v>
      </c>
      <c r="E334" s="4">
        <v>0.52675111540592401</v>
      </c>
      <c r="F334">
        <v>0.03</v>
      </c>
      <c r="G334">
        <v>0</v>
      </c>
      <c r="H334" s="5">
        <v>35.15</v>
      </c>
      <c r="I334" t="s">
        <v>7</v>
      </c>
      <c r="J334">
        <v>34.950000000000003</v>
      </c>
      <c r="K334">
        <v>35.35</v>
      </c>
      <c r="L334">
        <v>35.6</v>
      </c>
      <c r="M334">
        <v>2</v>
      </c>
      <c r="N334">
        <v>2482</v>
      </c>
      <c r="O334" s="4">
        <v>0.31540601593017498</v>
      </c>
      <c r="P334" s="4">
        <v>1.0620363547585201</v>
      </c>
      <c r="Q334" s="4">
        <v>0.28164621745127399</v>
      </c>
      <c r="R334" s="4">
        <v>35.15</v>
      </c>
      <c r="S334" s="4">
        <v>0.47395841235643199</v>
      </c>
      <c r="T334" s="4">
        <v>0.26954628646318102</v>
      </c>
      <c r="U334" s="4">
        <v>0.68223521810374299</v>
      </c>
      <c r="V334" s="4">
        <v>5.9724444743203403E-3</v>
      </c>
      <c r="W334" s="4">
        <v>75.579786745090999</v>
      </c>
      <c r="X334" s="4">
        <v>-25.128818951398401</v>
      </c>
      <c r="Y334" s="4">
        <v>86.441762840606899</v>
      </c>
      <c r="Z334" t="b">
        <v>0</v>
      </c>
      <c r="AA334" t="b">
        <v>0</v>
      </c>
    </row>
    <row r="335" spans="1:27" hidden="1" x14ac:dyDescent="0.2">
      <c r="A335" t="s">
        <v>29</v>
      </c>
      <c r="B335" s="1">
        <v>46374</v>
      </c>
      <c r="C335">
        <v>292.05999755859301</v>
      </c>
      <c r="D335">
        <v>275</v>
      </c>
      <c r="E335" s="5">
        <v>0.60341093023648795</v>
      </c>
      <c r="F335">
        <v>0.03</v>
      </c>
      <c r="G335">
        <v>0</v>
      </c>
      <c r="H335" s="5">
        <v>14.324999999999999</v>
      </c>
      <c r="I335" t="s">
        <v>8</v>
      </c>
      <c r="J335" s="2" t="s">
        <v>147</v>
      </c>
      <c r="K335">
        <v>14.45</v>
      </c>
      <c r="L335" s="2" t="s">
        <v>148</v>
      </c>
      <c r="M335">
        <v>36</v>
      </c>
      <c r="N335">
        <v>2705</v>
      </c>
      <c r="O335" s="4">
        <v>0.249061464538574</v>
      </c>
      <c r="P335" s="4">
        <v>1.0620363547585201</v>
      </c>
      <c r="Q335" s="4">
        <v>0.27294340240140702</v>
      </c>
      <c r="R335" s="4">
        <v>14.3249999999999</v>
      </c>
      <c r="S335" s="4">
        <v>0.47526846408797102</v>
      </c>
      <c r="T335" s="4">
        <v>0.26324731331842199</v>
      </c>
      <c r="U335" s="4">
        <v>-0.31729781687278102</v>
      </c>
      <c r="V335" s="4">
        <v>5.7545260168750797E-3</v>
      </c>
      <c r="W335" s="4">
        <v>80.842453614525496</v>
      </c>
      <c r="X335" s="4">
        <v>-15.074053436330299</v>
      </c>
      <c r="Y335" s="4">
        <v>-64.561952252088005</v>
      </c>
      <c r="Z335" t="b">
        <v>1</v>
      </c>
      <c r="AA335" t="b">
        <v>0</v>
      </c>
    </row>
    <row r="336" spans="1:27" hidden="1" x14ac:dyDescent="0.2">
      <c r="A336" t="s">
        <v>29</v>
      </c>
      <c r="B336" s="1">
        <v>46283</v>
      </c>
      <c r="C336">
        <v>292.05999755859301</v>
      </c>
      <c r="D336">
        <v>280</v>
      </c>
      <c r="E336" s="4">
        <v>0.354266533880364</v>
      </c>
      <c r="F336">
        <v>0.03</v>
      </c>
      <c r="G336">
        <v>0</v>
      </c>
      <c r="H336" s="5">
        <v>26.25</v>
      </c>
      <c r="I336" t="s">
        <v>7</v>
      </c>
      <c r="J336" s="2" t="s">
        <v>58</v>
      </c>
      <c r="K336" s="2" t="s">
        <v>53</v>
      </c>
      <c r="L336">
        <v>25.77</v>
      </c>
      <c r="M336">
        <v>49</v>
      </c>
      <c r="N336">
        <v>8604</v>
      </c>
      <c r="O336" s="4">
        <v>0.29007667938232401</v>
      </c>
      <c r="P336" s="4">
        <v>1.04307141985212</v>
      </c>
      <c r="Q336" s="4">
        <v>0.262843974546832</v>
      </c>
      <c r="R336" s="4">
        <v>26.250000000018002</v>
      </c>
      <c r="S336" s="4">
        <v>0.41570541185959098</v>
      </c>
      <c r="T336" s="4">
        <v>0.25925990675170701</v>
      </c>
      <c r="U336" s="4">
        <v>0.66118720967655698</v>
      </c>
      <c r="V336" s="4">
        <v>8.0084684544841304E-3</v>
      </c>
      <c r="W336" s="4">
        <v>63.609470088961103</v>
      </c>
      <c r="X336" s="4">
        <v>-28.602846900452299</v>
      </c>
      <c r="Y336" s="4">
        <v>59.111615401126699</v>
      </c>
      <c r="Z336" t="b">
        <v>0</v>
      </c>
      <c r="AA336" t="b">
        <v>0</v>
      </c>
    </row>
    <row r="337" spans="1:27" hidden="1" x14ac:dyDescent="0.2">
      <c r="A337" t="s">
        <v>29</v>
      </c>
      <c r="B337" s="1">
        <v>46465</v>
      </c>
      <c r="C337">
        <v>292.05999755859301</v>
      </c>
      <c r="D337">
        <v>270</v>
      </c>
      <c r="E337" s="4">
        <v>0.852555335781364</v>
      </c>
      <c r="F337">
        <v>0.03</v>
      </c>
      <c r="G337">
        <v>0</v>
      </c>
      <c r="H337" s="5">
        <v>46.024999999999999</v>
      </c>
      <c r="I337" t="s">
        <v>7</v>
      </c>
      <c r="J337">
        <v>45.6</v>
      </c>
      <c r="K337">
        <v>46.45</v>
      </c>
      <c r="L337">
        <v>47.2</v>
      </c>
      <c r="M337">
        <v>41</v>
      </c>
      <c r="N337">
        <v>1502</v>
      </c>
      <c r="O337" s="4">
        <v>0.33182430877685498</v>
      </c>
      <c r="P337" s="4">
        <v>1.08170369466145</v>
      </c>
      <c r="Q337" s="4">
        <v>0.28814466258301402</v>
      </c>
      <c r="R337" s="4">
        <v>46.024999999999999</v>
      </c>
      <c r="S337" s="4">
        <v>0.52435216322950196</v>
      </c>
      <c r="T337" s="4">
        <v>0.25829689202001699</v>
      </c>
      <c r="U337" s="4">
        <v>0.69998318903030199</v>
      </c>
      <c r="V337" s="4">
        <v>4.4746856491788998E-3</v>
      </c>
      <c r="W337" s="4">
        <v>93.764802202284201</v>
      </c>
      <c r="X337" s="4">
        <v>-20.597567158304699</v>
      </c>
      <c r="Y337" s="4">
        <v>135.05507128525099</v>
      </c>
      <c r="Z337" t="b">
        <v>0</v>
      </c>
      <c r="AA337" t="b">
        <v>0</v>
      </c>
    </row>
    <row r="338" spans="1:27" hidden="1" x14ac:dyDescent="0.2">
      <c r="A338" t="s">
        <v>29</v>
      </c>
      <c r="B338" s="1">
        <v>46283</v>
      </c>
      <c r="C338">
        <v>292.05999755859301</v>
      </c>
      <c r="D338">
        <v>280</v>
      </c>
      <c r="E338" s="5">
        <v>0.354266533880364</v>
      </c>
      <c r="F338">
        <v>0.03</v>
      </c>
      <c r="G338">
        <v>0</v>
      </c>
      <c r="H338" s="5">
        <v>11.274999999999901</v>
      </c>
      <c r="I338" t="s">
        <v>8</v>
      </c>
      <c r="J338" s="2" t="s">
        <v>176</v>
      </c>
      <c r="K338" s="3" t="s">
        <v>194</v>
      </c>
      <c r="L338" s="2" t="s">
        <v>195</v>
      </c>
      <c r="M338">
        <v>5</v>
      </c>
      <c r="N338">
        <v>1843</v>
      </c>
      <c r="O338" s="4">
        <v>0.24433128723144501</v>
      </c>
      <c r="P338" s="4">
        <v>1.04307141985212</v>
      </c>
      <c r="Q338" s="4">
        <v>0.26355255120364401</v>
      </c>
      <c r="R338" s="4">
        <v>11.275000000016201</v>
      </c>
      <c r="S338" s="4">
        <v>0.41500894317762499</v>
      </c>
      <c r="T338" s="4">
        <v>0.25814169116390601</v>
      </c>
      <c r="U338" s="4">
        <v>-0.339067678132775</v>
      </c>
      <c r="V338" s="4">
        <v>7.9892480338240104E-3</v>
      </c>
      <c r="W338" s="4">
        <v>63.627873906044897</v>
      </c>
      <c r="X338" s="4">
        <v>-20.3585227360667</v>
      </c>
      <c r="Y338" s="4">
        <v>-39.076698772334097</v>
      </c>
      <c r="Z338" t="b">
        <v>1</v>
      </c>
      <c r="AA338" t="b">
        <v>0</v>
      </c>
    </row>
    <row r="339" spans="1:27" hidden="1" x14ac:dyDescent="0.2">
      <c r="A339" t="s">
        <v>29</v>
      </c>
      <c r="B339" s="1">
        <v>46773</v>
      </c>
      <c r="C339">
        <v>292.05999755859301</v>
      </c>
      <c r="D339">
        <v>260</v>
      </c>
      <c r="E339" s="5">
        <v>1.6958133396347299</v>
      </c>
      <c r="F339">
        <v>0.03</v>
      </c>
      <c r="G339">
        <v>0</v>
      </c>
      <c r="H339" s="5">
        <v>21.675000000000001</v>
      </c>
      <c r="I339" t="s">
        <v>8</v>
      </c>
      <c r="J339">
        <v>21.25</v>
      </c>
      <c r="K339" s="2" t="s">
        <v>82</v>
      </c>
      <c r="L339" s="2" t="s">
        <v>83</v>
      </c>
      <c r="M339">
        <v>18</v>
      </c>
      <c r="N339">
        <v>2116</v>
      </c>
      <c r="O339" s="4">
        <v>0.251258708190917</v>
      </c>
      <c r="P339" s="4">
        <v>1.12330768291766</v>
      </c>
      <c r="Q339" s="4">
        <v>0.28954815208644702</v>
      </c>
      <c r="R339" s="4">
        <v>21.674999999995901</v>
      </c>
      <c r="S339" s="4">
        <v>0.63183388648355898</v>
      </c>
      <c r="T339" s="4">
        <v>0.254774443882753</v>
      </c>
      <c r="U339" s="4">
        <v>-0.26374771413442499</v>
      </c>
      <c r="V339" s="4">
        <v>2.9671529630089098E-3</v>
      </c>
      <c r="W339" s="4">
        <v>124.27476053234101</v>
      </c>
      <c r="X339" s="4">
        <v>-7.6483641703921403</v>
      </c>
      <c r="Y339" s="4">
        <v>-167.38552150090999</v>
      </c>
      <c r="Z339" t="b">
        <v>1</v>
      </c>
      <c r="AA339" t="b">
        <v>0</v>
      </c>
    </row>
    <row r="340" spans="1:27" hidden="1" x14ac:dyDescent="0.2">
      <c r="A340" t="s">
        <v>29</v>
      </c>
      <c r="B340" s="1">
        <v>46374</v>
      </c>
      <c r="C340">
        <v>292.05999755859301</v>
      </c>
      <c r="D340">
        <v>275</v>
      </c>
      <c r="E340" s="4">
        <v>0.60341093023648795</v>
      </c>
      <c r="F340">
        <v>0.03</v>
      </c>
      <c r="G340">
        <v>0</v>
      </c>
      <c r="H340" s="5">
        <v>36.950000000000003</v>
      </c>
      <c r="I340" t="s">
        <v>7</v>
      </c>
      <c r="J340">
        <v>36.75</v>
      </c>
      <c r="K340">
        <v>37.15</v>
      </c>
      <c r="L340">
        <v>36.479999999999997</v>
      </c>
      <c r="M340">
        <v>1</v>
      </c>
      <c r="N340">
        <v>2116</v>
      </c>
      <c r="O340" s="4">
        <v>0.31604687866210901</v>
      </c>
      <c r="P340" s="4">
        <v>1.0620363547585201</v>
      </c>
      <c r="Q340" s="4">
        <v>0.28074321754918702</v>
      </c>
      <c r="R340" s="4">
        <v>36.949999999999797</v>
      </c>
      <c r="S340" s="4">
        <v>0.46803889891134198</v>
      </c>
      <c r="T340" s="4">
        <v>0.24995888843361799</v>
      </c>
      <c r="U340" s="4">
        <v>0.68012161373649305</v>
      </c>
      <c r="V340" s="4">
        <v>5.6137590137030798E-3</v>
      </c>
      <c r="W340" s="4">
        <v>81.118584853993497</v>
      </c>
      <c r="X340" s="4">
        <v>-23.721222579654299</v>
      </c>
      <c r="Y340" s="4">
        <v>97.563290855417605</v>
      </c>
      <c r="Z340" t="b">
        <v>0</v>
      </c>
      <c r="AA340" t="b">
        <v>0</v>
      </c>
    </row>
    <row r="341" spans="1:27" hidden="1" x14ac:dyDescent="0.2">
      <c r="A341" t="s">
        <v>29</v>
      </c>
      <c r="B341" s="1">
        <v>46829</v>
      </c>
      <c r="C341">
        <v>292.05999755859301</v>
      </c>
      <c r="D341">
        <v>260</v>
      </c>
      <c r="E341" s="5">
        <v>1.8491329737870399</v>
      </c>
      <c r="F341">
        <v>0.03</v>
      </c>
      <c r="G341">
        <v>0</v>
      </c>
      <c r="H341" s="5">
        <v>22.55</v>
      </c>
      <c r="I341" t="s">
        <v>8</v>
      </c>
      <c r="J341">
        <v>21</v>
      </c>
      <c r="K341" s="2" t="s">
        <v>78</v>
      </c>
      <c r="L341" s="2" t="s">
        <v>71</v>
      </c>
      <c r="M341">
        <v>41</v>
      </c>
      <c r="N341">
        <v>471</v>
      </c>
      <c r="O341" s="4">
        <v>0.25498181549072202</v>
      </c>
      <c r="P341" s="4">
        <v>1.12330768291766</v>
      </c>
      <c r="Q341" s="4">
        <v>0.287545718741128</v>
      </c>
      <c r="R341" s="4">
        <v>22.549999999999901</v>
      </c>
      <c r="S341" s="4">
        <v>0.63475444976398299</v>
      </c>
      <c r="T341" s="4">
        <v>0.243741647226905</v>
      </c>
      <c r="U341" s="4">
        <v>-0.26279428768637703</v>
      </c>
      <c r="V341" s="4">
        <v>2.8559823493196799E-3</v>
      </c>
      <c r="W341" s="4">
        <v>129.53129944713501</v>
      </c>
      <c r="X341" s="4">
        <v>-7.0922016453510697</v>
      </c>
      <c r="Y341" s="4">
        <v>-183.62204601113501</v>
      </c>
      <c r="Z341" t="b">
        <v>1</v>
      </c>
      <c r="AA341" t="b">
        <v>0</v>
      </c>
    </row>
    <row r="342" spans="1:27" hidden="1" x14ac:dyDescent="0.2">
      <c r="A342" t="s">
        <v>29</v>
      </c>
      <c r="B342" s="1">
        <v>47102</v>
      </c>
      <c r="C342">
        <v>292.05999755859301</v>
      </c>
      <c r="D342">
        <v>250</v>
      </c>
      <c r="E342" s="5">
        <v>2.5965662305023098</v>
      </c>
      <c r="F342">
        <v>0.03</v>
      </c>
      <c r="G342">
        <v>0</v>
      </c>
      <c r="H342" s="5">
        <v>25.274999999999999</v>
      </c>
      <c r="I342" t="s">
        <v>8</v>
      </c>
      <c r="J342">
        <v>24.25</v>
      </c>
      <c r="K342" s="2" t="s">
        <v>61</v>
      </c>
      <c r="L342">
        <v>24.62</v>
      </c>
      <c r="M342">
        <v>110</v>
      </c>
      <c r="N342">
        <v>1559</v>
      </c>
      <c r="O342" s="4">
        <v>0.25569897140502901</v>
      </c>
      <c r="P342" s="4">
        <v>1.1682399902343701</v>
      </c>
      <c r="Q342" s="4">
        <v>0.30086213585850602</v>
      </c>
      <c r="R342" s="4">
        <v>25.2749999999991</v>
      </c>
      <c r="S342" s="4">
        <v>0.72382344709721902</v>
      </c>
      <c r="T342" s="4">
        <v>0.23901828372726899</v>
      </c>
      <c r="U342" s="4">
        <v>-0.23458706629125201</v>
      </c>
      <c r="V342" s="4">
        <v>2.16821770508108E-3</v>
      </c>
      <c r="W342" s="4">
        <v>144.48207819908001</v>
      </c>
      <c r="X342" s="4">
        <v>-5.5568588039433697</v>
      </c>
      <c r="Y342" s="4">
        <v>-243.528046737886</v>
      </c>
      <c r="Z342" t="b">
        <v>1</v>
      </c>
      <c r="AA342" t="b">
        <v>0</v>
      </c>
    </row>
    <row r="343" spans="1:27" hidden="1" x14ac:dyDescent="0.2">
      <c r="A343" t="s">
        <v>29</v>
      </c>
      <c r="B343" s="1">
        <v>46738</v>
      </c>
      <c r="C343">
        <v>292.05999755859301</v>
      </c>
      <c r="D343">
        <v>260</v>
      </c>
      <c r="E343" s="4">
        <v>1.5999885702488701</v>
      </c>
      <c r="F343">
        <v>0.03</v>
      </c>
      <c r="G343">
        <v>0</v>
      </c>
      <c r="H343" s="5">
        <v>66.75</v>
      </c>
      <c r="I343" t="s">
        <v>7</v>
      </c>
      <c r="J343">
        <v>64.8</v>
      </c>
      <c r="K343">
        <v>68.7</v>
      </c>
      <c r="L343">
        <v>66.2</v>
      </c>
      <c r="M343">
        <v>1</v>
      </c>
      <c r="N343">
        <v>2880</v>
      </c>
      <c r="O343" s="4">
        <v>0.36974202041625898</v>
      </c>
      <c r="P343" s="4">
        <v>1.12330768291766</v>
      </c>
      <c r="Q343" s="4">
        <v>0.30257813579027698</v>
      </c>
      <c r="R343" s="4">
        <v>66.749999999998394</v>
      </c>
      <c r="S343" s="4">
        <v>0.62058807997030596</v>
      </c>
      <c r="T343" s="4">
        <v>0.237855015316533</v>
      </c>
      <c r="U343" s="4">
        <v>0.73256465772627999</v>
      </c>
      <c r="V343" s="4">
        <v>2.9438263152356098E-3</v>
      </c>
      <c r="W343" s="4">
        <v>121.565617576891</v>
      </c>
      <c r="X343" s="4">
        <v>-15.9108851856681</v>
      </c>
      <c r="Y343" s="4">
        <v>235.52284894354599</v>
      </c>
      <c r="Z343" t="b">
        <v>0</v>
      </c>
      <c r="AA343" t="b">
        <v>0</v>
      </c>
    </row>
    <row r="344" spans="1:27" hidden="1" x14ac:dyDescent="0.2">
      <c r="A344" t="s">
        <v>29</v>
      </c>
      <c r="B344" s="1">
        <v>46220</v>
      </c>
      <c r="C344">
        <v>292.05999755859301</v>
      </c>
      <c r="D344">
        <v>285</v>
      </c>
      <c r="E344" s="4">
        <v>0.18178195212440099</v>
      </c>
      <c r="F344">
        <v>0.03</v>
      </c>
      <c r="G344">
        <v>0</v>
      </c>
      <c r="H344" s="5">
        <v>16.774999999999999</v>
      </c>
      <c r="I344" t="s">
        <v>7</v>
      </c>
      <c r="J344">
        <v>16.649999999999999</v>
      </c>
      <c r="K344" s="2" t="s">
        <v>127</v>
      </c>
      <c r="L344" s="2" t="s">
        <v>119</v>
      </c>
      <c r="M344">
        <v>77</v>
      </c>
      <c r="N344">
        <v>9029</v>
      </c>
      <c r="O344" s="4">
        <v>0.26349613464355398</v>
      </c>
      <c r="P344" s="4">
        <v>1.02477192125822</v>
      </c>
      <c r="Q344" s="4">
        <v>0.24491360474751001</v>
      </c>
      <c r="R344" s="4">
        <v>16.774999999999999</v>
      </c>
      <c r="S344" s="4">
        <v>0.33877647360961</v>
      </c>
      <c r="T344" s="4">
        <v>0.234355366857844</v>
      </c>
      <c r="U344" s="4">
        <v>0.63261093715723604</v>
      </c>
      <c r="V344" s="4">
        <v>1.2351730762957799E-2</v>
      </c>
      <c r="W344" s="4">
        <v>46.906782528463197</v>
      </c>
      <c r="X344" s="4">
        <v>-36.638157193431503</v>
      </c>
      <c r="Y344" s="4">
        <v>30.536704626196901</v>
      </c>
      <c r="Z344" t="b">
        <v>0</v>
      </c>
      <c r="AA344" t="b">
        <v>0</v>
      </c>
    </row>
    <row r="345" spans="1:27" hidden="1" x14ac:dyDescent="0.2">
      <c r="A345" t="s">
        <v>29</v>
      </c>
      <c r="B345" s="1">
        <v>46220</v>
      </c>
      <c r="C345">
        <v>292.05999755859301</v>
      </c>
      <c r="D345">
        <v>285</v>
      </c>
      <c r="E345" s="5">
        <v>0.18178195212440099</v>
      </c>
      <c r="F345">
        <v>0.03</v>
      </c>
      <c r="G345">
        <v>0</v>
      </c>
      <c r="H345" s="5">
        <v>8.1750000000000007</v>
      </c>
      <c r="I345" t="s">
        <v>8</v>
      </c>
      <c r="J345" s="2" t="s">
        <v>263</v>
      </c>
      <c r="K345" s="3" t="s">
        <v>264</v>
      </c>
      <c r="L345" s="3" t="s">
        <v>250</v>
      </c>
      <c r="M345">
        <v>19</v>
      </c>
      <c r="N345">
        <v>1715</v>
      </c>
      <c r="O345" s="4">
        <v>0.23004920349121</v>
      </c>
      <c r="P345" s="4">
        <v>1.02477192125822</v>
      </c>
      <c r="Q345" s="4">
        <v>0.245126849330003</v>
      </c>
      <c r="R345" s="4">
        <v>8.1749999999999901</v>
      </c>
      <c r="S345" s="4">
        <v>0.33857263907033702</v>
      </c>
      <c r="T345" s="4">
        <v>0.23406061358281699</v>
      </c>
      <c r="U345" s="4">
        <v>-0.36746584864992099</v>
      </c>
      <c r="V345" s="4">
        <v>1.2341837523878E-2</v>
      </c>
      <c r="W345" s="4">
        <v>46.910020782992198</v>
      </c>
      <c r="X345" s="4">
        <v>-28.163380503183799</v>
      </c>
      <c r="Y345" s="4">
        <v>-20.9952837326294</v>
      </c>
      <c r="Z345" t="b">
        <v>1</v>
      </c>
      <c r="AA345" t="b">
        <v>0</v>
      </c>
    </row>
    <row r="346" spans="1:27" hidden="1" x14ac:dyDescent="0.2">
      <c r="A346" t="s">
        <v>29</v>
      </c>
      <c r="B346" s="1">
        <v>46555</v>
      </c>
      <c r="C346">
        <v>292.05999755859301</v>
      </c>
      <c r="D346">
        <v>270</v>
      </c>
      <c r="E346" s="5">
        <v>1.0989618995621599</v>
      </c>
      <c r="F346">
        <v>0.03</v>
      </c>
      <c r="G346">
        <v>0</v>
      </c>
      <c r="H346" s="5">
        <v>19.2</v>
      </c>
      <c r="I346" t="s">
        <v>8</v>
      </c>
      <c r="J346" s="2" t="s">
        <v>104</v>
      </c>
      <c r="K346">
        <v>19.350000000000001</v>
      </c>
      <c r="L346">
        <v>19.16</v>
      </c>
      <c r="M346">
        <v>2</v>
      </c>
      <c r="N346">
        <v>2252</v>
      </c>
      <c r="O346" s="4">
        <v>0.24755085952758701</v>
      </c>
      <c r="P346" s="4">
        <v>1.08170369466145</v>
      </c>
      <c r="Q346" s="4">
        <v>0.28043155678862502</v>
      </c>
      <c r="R346" s="4">
        <v>19.2</v>
      </c>
      <c r="S346" s="4">
        <v>0.52628820032030799</v>
      </c>
      <c r="T346" s="4">
        <v>0.232307919179012</v>
      </c>
      <c r="U346" s="4">
        <v>-0.29934399009609303</v>
      </c>
      <c r="V346" s="4">
        <v>4.0455214056112302E-3</v>
      </c>
      <c r="W346" s="4">
        <v>106.347718367654</v>
      </c>
      <c r="X346" s="4">
        <v>-10.3700386864211</v>
      </c>
      <c r="Y346" s="4">
        <v>-117.178356600576</v>
      </c>
      <c r="Z346" t="b">
        <v>1</v>
      </c>
      <c r="AA346" t="b">
        <v>0</v>
      </c>
    </row>
    <row r="347" spans="1:27" x14ac:dyDescent="0.2">
      <c r="A347" t="s">
        <v>29</v>
      </c>
      <c r="B347" s="1">
        <v>46773</v>
      </c>
      <c r="C347">
        <v>292.05999755859301</v>
      </c>
      <c r="D347">
        <v>260</v>
      </c>
      <c r="E347" s="4">
        <v>1.6958133396347299</v>
      </c>
      <c r="F347">
        <v>0.03</v>
      </c>
      <c r="G347">
        <v>0</v>
      </c>
      <c r="H347" s="5">
        <v>68.25</v>
      </c>
      <c r="I347" t="s">
        <v>7</v>
      </c>
      <c r="J347">
        <v>66.5</v>
      </c>
      <c r="K347">
        <v>70</v>
      </c>
      <c r="L347">
        <v>68.349999999999994</v>
      </c>
      <c r="M347">
        <v>267</v>
      </c>
      <c r="N347">
        <v>2960</v>
      </c>
      <c r="O347" s="4">
        <v>0.36878072631835901</v>
      </c>
      <c r="P347" s="4">
        <v>1.12330768291766</v>
      </c>
      <c r="Q347" s="4">
        <v>0.30252732145373301</v>
      </c>
      <c r="R347" s="4">
        <v>68.249999999997897</v>
      </c>
      <c r="S347" s="4">
        <v>0.62126600047899305</v>
      </c>
      <c r="T347" s="4">
        <v>0.22730464249110799</v>
      </c>
      <c r="U347" s="4">
        <v>0.73278768995794497</v>
      </c>
      <c r="V347" s="4">
        <v>2.8587207155747699E-3</v>
      </c>
      <c r="W347" s="4">
        <v>125.10035227803</v>
      </c>
      <c r="X347" s="4">
        <v>-15.5317774170943</v>
      </c>
      <c r="Y347" s="4">
        <v>247.195269611687</v>
      </c>
      <c r="Z347" t="b">
        <v>0</v>
      </c>
      <c r="AA347" t="b">
        <v>0</v>
      </c>
    </row>
    <row r="348" spans="1:27" hidden="1" x14ac:dyDescent="0.2">
      <c r="A348" t="s">
        <v>29</v>
      </c>
      <c r="B348" s="1">
        <v>46311</v>
      </c>
      <c r="C348">
        <v>292.05999755859301</v>
      </c>
      <c r="D348">
        <v>280</v>
      </c>
      <c r="E348" s="4">
        <v>0.43092634749613401</v>
      </c>
      <c r="F348">
        <v>0.03</v>
      </c>
      <c r="G348">
        <v>0</v>
      </c>
      <c r="H348" s="5">
        <v>28.824999999999999</v>
      </c>
      <c r="I348" t="s">
        <v>7</v>
      </c>
      <c r="J348">
        <v>28.65</v>
      </c>
      <c r="K348">
        <v>29</v>
      </c>
      <c r="L348" s="2" t="s">
        <v>47</v>
      </c>
      <c r="M348">
        <v>127</v>
      </c>
      <c r="N348">
        <v>3225</v>
      </c>
      <c r="O348" s="4">
        <v>0.29886565399169901</v>
      </c>
      <c r="P348" s="4">
        <v>1.04307141985212</v>
      </c>
      <c r="Q348" s="4">
        <v>0.26951873242687602</v>
      </c>
      <c r="R348" s="4">
        <v>28.824999999999999</v>
      </c>
      <c r="S348" s="4">
        <v>0.39987877058076199</v>
      </c>
      <c r="T348" s="4">
        <v>0.222953251027626</v>
      </c>
      <c r="U348" s="4">
        <v>0.65537709535272204</v>
      </c>
      <c r="V348" s="4">
        <v>7.1272994676930997E-3</v>
      </c>
      <c r="W348" s="4">
        <v>70.609179548969607</v>
      </c>
      <c r="X348" s="4">
        <v>-26.958448530346701</v>
      </c>
      <c r="Y348" s="4">
        <v>70.0619158158282</v>
      </c>
      <c r="Z348" t="b">
        <v>0</v>
      </c>
      <c r="AA348" t="b">
        <v>0</v>
      </c>
    </row>
    <row r="349" spans="1:27" hidden="1" x14ac:dyDescent="0.2">
      <c r="A349" t="s">
        <v>29</v>
      </c>
      <c r="B349" s="1">
        <v>46555</v>
      </c>
      <c r="C349">
        <v>292.05999755859301</v>
      </c>
      <c r="D349">
        <v>270</v>
      </c>
      <c r="E349" s="4">
        <v>1.0989618995621599</v>
      </c>
      <c r="F349">
        <v>0.03</v>
      </c>
      <c r="G349">
        <v>0</v>
      </c>
      <c r="H349" s="5">
        <v>51.524999999999999</v>
      </c>
      <c r="I349" t="s">
        <v>7</v>
      </c>
      <c r="J349">
        <v>51.3</v>
      </c>
      <c r="K349">
        <v>51.75</v>
      </c>
      <c r="L349">
        <v>50.9</v>
      </c>
      <c r="M349">
        <v>409</v>
      </c>
      <c r="N349">
        <v>4974</v>
      </c>
      <c r="O349" s="4">
        <v>0.33933155792236303</v>
      </c>
      <c r="P349" s="4">
        <v>1.08170369466145</v>
      </c>
      <c r="Q349" s="4">
        <v>0.294575528456342</v>
      </c>
      <c r="R349" s="4">
        <v>51.524999999999899</v>
      </c>
      <c r="S349" s="4">
        <v>0.51548995771598405</v>
      </c>
      <c r="T349" s="4">
        <v>0.206682355373943</v>
      </c>
      <c r="U349" s="4">
        <v>0.69689465736940903</v>
      </c>
      <c r="V349" s="4">
        <v>3.8729999492251202E-3</v>
      </c>
      <c r="W349" s="4">
        <v>106.947576384109</v>
      </c>
      <c r="X349" s="4">
        <v>-18.893891668266601</v>
      </c>
      <c r="Y349" s="4">
        <v>167.05325542143299</v>
      </c>
      <c r="Z349" t="b">
        <v>0</v>
      </c>
      <c r="AA349" t="b">
        <v>0</v>
      </c>
    </row>
    <row r="350" spans="1:27" hidden="1" x14ac:dyDescent="0.2">
      <c r="A350" t="s">
        <v>29</v>
      </c>
      <c r="B350" s="1">
        <v>46829</v>
      </c>
      <c r="C350">
        <v>292.05999755859301</v>
      </c>
      <c r="D350">
        <v>260</v>
      </c>
      <c r="E350" s="4">
        <v>1.8491329737870399</v>
      </c>
      <c r="F350">
        <v>0.03</v>
      </c>
      <c r="G350">
        <v>0</v>
      </c>
      <c r="H350" s="5">
        <v>71</v>
      </c>
      <c r="I350" t="s">
        <v>7</v>
      </c>
      <c r="J350">
        <v>69</v>
      </c>
      <c r="K350">
        <v>73</v>
      </c>
      <c r="L350">
        <v>70.97</v>
      </c>
      <c r="M350">
        <v>2</v>
      </c>
      <c r="N350">
        <v>614</v>
      </c>
      <c r="O350" s="4">
        <v>0.37454849090576098</v>
      </c>
      <c r="P350" s="4">
        <v>1.12330768291766</v>
      </c>
      <c r="Q350" s="4">
        <v>0.30567989217812502</v>
      </c>
      <c r="R350" s="4">
        <v>70.999999999999901</v>
      </c>
      <c r="S350" s="4">
        <v>0.62102615150784701</v>
      </c>
      <c r="T350" s="4">
        <v>0.205353986945361</v>
      </c>
      <c r="U350" s="4">
        <v>0.73270879165806602</v>
      </c>
      <c r="V350" s="4">
        <v>2.70981169831187E-3</v>
      </c>
      <c r="W350" s="4">
        <v>130.652667882115</v>
      </c>
      <c r="X350" s="4">
        <v>-15.0889342189567</v>
      </c>
      <c r="Y350" s="4">
        <v>264.41663626939601</v>
      </c>
      <c r="Z350" t="b">
        <v>0</v>
      </c>
      <c r="AA350" t="b">
        <v>0</v>
      </c>
    </row>
    <row r="351" spans="1:27" hidden="1" x14ac:dyDescent="0.2">
      <c r="A351" t="s">
        <v>29</v>
      </c>
      <c r="B351" s="1">
        <v>47102</v>
      </c>
      <c r="C351">
        <v>292.05999755859301</v>
      </c>
      <c r="D351">
        <v>250</v>
      </c>
      <c r="E351" s="4">
        <v>2.5965662305023098</v>
      </c>
      <c r="F351">
        <v>0.03</v>
      </c>
      <c r="G351">
        <v>0</v>
      </c>
      <c r="H351" s="5">
        <v>88.25</v>
      </c>
      <c r="I351" t="s">
        <v>7</v>
      </c>
      <c r="J351">
        <v>86</v>
      </c>
      <c r="K351">
        <v>90.5</v>
      </c>
      <c r="L351">
        <v>89.55</v>
      </c>
      <c r="M351">
        <v>26</v>
      </c>
      <c r="N351">
        <v>2487</v>
      </c>
      <c r="O351" s="4">
        <v>0.39361415718078602</v>
      </c>
      <c r="P351" s="4">
        <v>1.1682399902343701</v>
      </c>
      <c r="Q351" s="4">
        <v>0.31588945383499101</v>
      </c>
      <c r="R351" s="4">
        <v>88.249999999999801</v>
      </c>
      <c r="S351" s="4">
        <v>0.71302896871768995</v>
      </c>
      <c r="T351" s="4">
        <v>0.20400898906381701</v>
      </c>
      <c r="U351" s="4">
        <v>0.76208608423640101</v>
      </c>
      <c r="V351" s="4">
        <v>2.0811494241640902E-3</v>
      </c>
      <c r="W351" s="4">
        <v>145.606897812342</v>
      </c>
      <c r="X351" s="4">
        <v>-12.886766828172901</v>
      </c>
      <c r="Y351" s="4">
        <v>348.78339513724598</v>
      </c>
      <c r="Z351" t="b">
        <v>0</v>
      </c>
      <c r="AA351" t="b">
        <v>0</v>
      </c>
    </row>
    <row r="352" spans="1:27" hidden="1" x14ac:dyDescent="0.2">
      <c r="A352" t="s">
        <v>29</v>
      </c>
      <c r="B352" s="1">
        <v>46346</v>
      </c>
      <c r="C352">
        <v>292.05999755859301</v>
      </c>
      <c r="D352">
        <v>280</v>
      </c>
      <c r="E352" s="27">
        <v>0.52675111540592401</v>
      </c>
      <c r="F352">
        <v>0.03</v>
      </c>
      <c r="G352">
        <v>0</v>
      </c>
      <c r="H352" s="5">
        <v>15.125</v>
      </c>
      <c r="I352" t="s">
        <v>8</v>
      </c>
      <c r="J352">
        <v>14.95</v>
      </c>
      <c r="K352" s="2" t="s">
        <v>136</v>
      </c>
      <c r="L352">
        <v>15.45</v>
      </c>
      <c r="M352">
        <v>6</v>
      </c>
      <c r="N352">
        <v>340</v>
      </c>
      <c r="O352" s="4">
        <v>0.250068534545898</v>
      </c>
      <c r="P352" s="4">
        <v>1.04307141985212</v>
      </c>
      <c r="Q352" s="4">
        <v>0.27302910883822101</v>
      </c>
      <c r="R352" s="4">
        <v>15.124999999999201</v>
      </c>
      <c r="S352" s="4">
        <v>0.39163431485664502</v>
      </c>
      <c r="T352" s="4">
        <v>0.193476281443624</v>
      </c>
      <c r="U352" s="4">
        <v>-0.34766421481465398</v>
      </c>
      <c r="V352" s="4">
        <v>6.3844107162223497E-3</v>
      </c>
      <c r="W352" s="4">
        <v>78.321209908580798</v>
      </c>
      <c r="X352" s="4">
        <v>-16.7980684926195</v>
      </c>
      <c r="Y352" s="4">
        <v>-61.452791902770201</v>
      </c>
      <c r="Z352" t="b">
        <v>1</v>
      </c>
      <c r="AA352" t="b">
        <v>0</v>
      </c>
    </row>
    <row r="353" spans="1:27" hidden="1" x14ac:dyDescent="0.2">
      <c r="A353" t="s">
        <v>29</v>
      </c>
      <c r="B353" s="1">
        <v>46738</v>
      </c>
      <c r="C353">
        <v>292.05999755859301</v>
      </c>
      <c r="D353">
        <v>265</v>
      </c>
      <c r="E353" s="4">
        <v>1.5999885702488701</v>
      </c>
      <c r="F353">
        <v>0.03</v>
      </c>
      <c r="G353">
        <v>0</v>
      </c>
      <c r="H353" s="5">
        <v>63.975000000000001</v>
      </c>
      <c r="I353" t="s">
        <v>7</v>
      </c>
      <c r="J353">
        <v>62</v>
      </c>
      <c r="K353">
        <v>65.95</v>
      </c>
      <c r="L353">
        <v>63.02</v>
      </c>
      <c r="M353">
        <v>1</v>
      </c>
      <c r="N353">
        <v>806</v>
      </c>
      <c r="O353" s="4">
        <v>0.36778891494750898</v>
      </c>
      <c r="P353" s="4">
        <v>1.10211319833431</v>
      </c>
      <c r="Q353" s="4">
        <v>0.30265410277572602</v>
      </c>
      <c r="R353" s="4">
        <v>63.974999999999703</v>
      </c>
      <c r="S353" s="4">
        <v>0.57077200451115095</v>
      </c>
      <c r="T353" s="4">
        <v>0.18794284872019901</v>
      </c>
      <c r="U353" s="4">
        <v>0.71592289883297899</v>
      </c>
      <c r="V353" s="4">
        <v>3.0317305973269798E-3</v>
      </c>
      <c r="W353" s="4">
        <v>125.22706648635599</v>
      </c>
      <c r="X353" s="4">
        <v>-16.197509514526502</v>
      </c>
      <c r="Y353" s="4">
        <v>232.18624548025801</v>
      </c>
      <c r="Z353" t="b">
        <v>0</v>
      </c>
      <c r="AA353" t="b">
        <v>0</v>
      </c>
    </row>
    <row r="354" spans="1:27" hidden="1" x14ac:dyDescent="0.2">
      <c r="A354" t="s">
        <v>29</v>
      </c>
      <c r="B354" s="1">
        <v>46346</v>
      </c>
      <c r="C354">
        <v>292.05999755859301</v>
      </c>
      <c r="D354">
        <v>280</v>
      </c>
      <c r="E354" s="4">
        <v>0.52675111540592401</v>
      </c>
      <c r="F354">
        <v>0.03</v>
      </c>
      <c r="G354">
        <v>0</v>
      </c>
      <c r="H354" s="5">
        <v>31.925000000000001</v>
      </c>
      <c r="I354" t="s">
        <v>7</v>
      </c>
      <c r="J354">
        <v>31.75</v>
      </c>
      <c r="K354">
        <v>32.1</v>
      </c>
      <c r="L354">
        <v>33.450000000000003</v>
      </c>
      <c r="M354">
        <v>219</v>
      </c>
      <c r="N354">
        <v>1983</v>
      </c>
      <c r="O354" s="4">
        <v>0.308783767700195</v>
      </c>
      <c r="P354" s="4">
        <v>1.04307141985212</v>
      </c>
      <c r="Q354" s="4">
        <v>0.27749606745502797</v>
      </c>
      <c r="R354" s="4">
        <v>31.924999999998899</v>
      </c>
      <c r="S354" s="4">
        <v>0.38854594829719902</v>
      </c>
      <c r="T354" s="4">
        <v>0.187145902563184</v>
      </c>
      <c r="U354" s="4">
        <v>0.65119397109598298</v>
      </c>
      <c r="V354" s="4">
        <v>6.2892107643430402E-3</v>
      </c>
      <c r="W354" s="4">
        <v>78.415623566794906</v>
      </c>
      <c r="X354" s="4">
        <v>-25.4028229963989</v>
      </c>
      <c r="Y354" s="4">
        <v>83.365058813422706</v>
      </c>
      <c r="Z354" t="b">
        <v>0</v>
      </c>
      <c r="AA354" t="b">
        <v>0</v>
      </c>
    </row>
    <row r="355" spans="1:27" hidden="1" x14ac:dyDescent="0.2">
      <c r="A355" t="s">
        <v>29</v>
      </c>
      <c r="B355" s="1">
        <v>46374</v>
      </c>
      <c r="C355">
        <v>292.05999755859301</v>
      </c>
      <c r="D355">
        <v>280</v>
      </c>
      <c r="E355" s="5">
        <v>0.60341093023648795</v>
      </c>
      <c r="F355">
        <v>0.03</v>
      </c>
      <c r="G355">
        <v>0</v>
      </c>
      <c r="H355" s="5">
        <v>16.175000000000001</v>
      </c>
      <c r="I355" t="s">
        <v>8</v>
      </c>
      <c r="J355" s="2" t="s">
        <v>131</v>
      </c>
      <c r="K355">
        <v>16.25</v>
      </c>
      <c r="L355" s="2" t="s">
        <v>132</v>
      </c>
      <c r="M355">
        <v>16</v>
      </c>
      <c r="N355">
        <v>11924</v>
      </c>
      <c r="O355" s="4">
        <v>0.24475852905273399</v>
      </c>
      <c r="P355" s="4">
        <v>1.04307141985212</v>
      </c>
      <c r="Q355" s="4">
        <v>0.27083762740297301</v>
      </c>
      <c r="R355" s="4">
        <v>16.174999999986401</v>
      </c>
      <c r="S355" s="4">
        <v>0.39167635313971699</v>
      </c>
      <c r="T355" s="4">
        <v>0.18129095848114801</v>
      </c>
      <c r="U355" s="4">
        <v>-0.347648682149725</v>
      </c>
      <c r="V355" s="4">
        <v>6.01325697833758E-3</v>
      </c>
      <c r="W355" s="4">
        <v>83.825488272600097</v>
      </c>
      <c r="X355" s="4">
        <v>-15.2810230234864</v>
      </c>
      <c r="Y355" s="4">
        <v>-71.027062075207198</v>
      </c>
      <c r="Z355" t="b">
        <v>1</v>
      </c>
      <c r="AA355" t="b">
        <v>0</v>
      </c>
    </row>
    <row r="356" spans="1:27" hidden="1" x14ac:dyDescent="0.2">
      <c r="A356" t="s">
        <v>29</v>
      </c>
      <c r="B356" s="1">
        <v>46374</v>
      </c>
      <c r="C356">
        <v>292.05999755859301</v>
      </c>
      <c r="D356">
        <v>280</v>
      </c>
      <c r="E356" s="4">
        <v>0.60341093023648795</v>
      </c>
      <c r="F356">
        <v>0.03</v>
      </c>
      <c r="G356">
        <v>0</v>
      </c>
      <c r="H356" s="5">
        <v>33.524999999999999</v>
      </c>
      <c r="I356" t="s">
        <v>7</v>
      </c>
      <c r="J356">
        <v>33.35</v>
      </c>
      <c r="K356">
        <v>33.700000000000003</v>
      </c>
      <c r="L356">
        <v>33.39</v>
      </c>
      <c r="M356">
        <v>24</v>
      </c>
      <c r="N356">
        <v>6822</v>
      </c>
      <c r="O356" s="4">
        <v>0.30704428314208898</v>
      </c>
      <c r="P356" s="4">
        <v>1.04307141985212</v>
      </c>
      <c r="Q356" s="4">
        <v>0.27402093635663999</v>
      </c>
      <c r="R356" s="4">
        <v>33.524999999985802</v>
      </c>
      <c r="S356" s="4">
        <v>0.38958465413108501</v>
      </c>
      <c r="T356" s="4">
        <v>0.17672648005497499</v>
      </c>
      <c r="U356" s="4">
        <v>0.65157814923591295</v>
      </c>
      <c r="V356" s="4">
        <v>5.9482590292397799E-3</v>
      </c>
      <c r="W356" s="4">
        <v>83.894008512527407</v>
      </c>
      <c r="X356" s="4">
        <v>-23.752218500402002</v>
      </c>
      <c r="Y356" s="4">
        <v>94.599695895019096</v>
      </c>
      <c r="Z356" t="b">
        <v>0</v>
      </c>
      <c r="AA356" t="b">
        <v>0</v>
      </c>
    </row>
    <row r="357" spans="1:27" hidden="1" x14ac:dyDescent="0.2">
      <c r="A357" t="s">
        <v>29</v>
      </c>
      <c r="B357" s="1">
        <v>47102</v>
      </c>
      <c r="C357">
        <v>292.05999755859301</v>
      </c>
      <c r="D357">
        <v>260</v>
      </c>
      <c r="E357" s="5">
        <v>2.5965662305023098</v>
      </c>
      <c r="F357">
        <v>0.03</v>
      </c>
      <c r="G357">
        <v>0</v>
      </c>
      <c r="H357" s="5">
        <v>28.174999999999901</v>
      </c>
      <c r="I357" t="s">
        <v>8</v>
      </c>
      <c r="J357">
        <v>26.95</v>
      </c>
      <c r="K357" s="2" t="s">
        <v>45</v>
      </c>
      <c r="L357">
        <v>27.63</v>
      </c>
      <c r="M357">
        <v>10</v>
      </c>
      <c r="N357">
        <v>1321</v>
      </c>
      <c r="O357" s="4">
        <v>0.247245686798095</v>
      </c>
      <c r="P357" s="4">
        <v>1.12330768291766</v>
      </c>
      <c r="Q357" s="4">
        <v>0.29431587522511699</v>
      </c>
      <c r="R357" s="4">
        <v>28.174999999999901</v>
      </c>
      <c r="S357" s="4">
        <v>0.646557724507414</v>
      </c>
      <c r="T357" s="4">
        <v>0.17230111669689399</v>
      </c>
      <c r="U357" s="4">
        <v>-0.25895911314289899</v>
      </c>
      <c r="V357" s="4">
        <v>2.3369479544020099E-3</v>
      </c>
      <c r="W357" s="4">
        <v>152.337311883225</v>
      </c>
      <c r="X357" s="4">
        <v>-5.5193752685509301</v>
      </c>
      <c r="Y357" s="4">
        <v>-269.54070674624899</v>
      </c>
      <c r="Z357" t="b">
        <v>1</v>
      </c>
      <c r="AA357" t="b">
        <v>0</v>
      </c>
    </row>
    <row r="358" spans="1:27" hidden="1" x14ac:dyDescent="0.2">
      <c r="A358" t="s">
        <v>29</v>
      </c>
      <c r="B358" s="1">
        <v>46255</v>
      </c>
      <c r="C358">
        <v>292.05999755859301</v>
      </c>
      <c r="D358">
        <v>285</v>
      </c>
      <c r="E358" s="5">
        <v>0.27760672274276199</v>
      </c>
      <c r="F358">
        <v>0.03</v>
      </c>
      <c r="G358">
        <v>0</v>
      </c>
      <c r="H358" s="5">
        <v>11.375</v>
      </c>
      <c r="I358" t="s">
        <v>8</v>
      </c>
      <c r="J358" s="2" t="s">
        <v>186</v>
      </c>
      <c r="K358" s="3" t="s">
        <v>187</v>
      </c>
      <c r="L358" s="3" t="s">
        <v>188</v>
      </c>
      <c r="M358">
        <v>12</v>
      </c>
      <c r="N358">
        <v>1383</v>
      </c>
      <c r="O358" s="4">
        <v>0.24073024902343701</v>
      </c>
      <c r="P358" s="4">
        <v>1.02477192125822</v>
      </c>
      <c r="Q358" s="4">
        <v>0.25911824234163899</v>
      </c>
      <c r="R358" s="4">
        <v>11.374999999999901</v>
      </c>
      <c r="S358" s="4">
        <v>0.30849857963001898</v>
      </c>
      <c r="T358" s="4">
        <v>0.17197333020078701</v>
      </c>
      <c r="U358" s="4">
        <v>-0.37885149043345101</v>
      </c>
      <c r="V358" s="4">
        <v>9.5402292032296596E-3</v>
      </c>
      <c r="W358" s="4">
        <v>58.5370633755104</v>
      </c>
      <c r="X358" s="4">
        <v>-23.6585899412031</v>
      </c>
      <c r="Y358" s="4">
        <v>-33.874228951980797</v>
      </c>
      <c r="Z358" t="b">
        <v>1</v>
      </c>
      <c r="AA358" t="b">
        <v>0</v>
      </c>
    </row>
    <row r="359" spans="1:27" hidden="1" x14ac:dyDescent="0.2">
      <c r="A359" t="s">
        <v>29</v>
      </c>
      <c r="B359" s="1">
        <v>46402</v>
      </c>
      <c r="C359">
        <v>292.05999755859301</v>
      </c>
      <c r="D359">
        <v>280</v>
      </c>
      <c r="E359" s="5">
        <v>0.68007074488696795</v>
      </c>
      <c r="F359">
        <v>0.03</v>
      </c>
      <c r="G359">
        <v>0</v>
      </c>
      <c r="H359" s="5">
        <v>17.25</v>
      </c>
      <c r="I359" t="s">
        <v>8</v>
      </c>
      <c r="J359">
        <v>16.95</v>
      </c>
      <c r="K359">
        <v>17.55</v>
      </c>
      <c r="L359">
        <v>17.41</v>
      </c>
      <c r="M359">
        <v>21</v>
      </c>
      <c r="N359">
        <v>15498</v>
      </c>
      <c r="O359" s="4">
        <v>0.244819563598632</v>
      </c>
      <c r="P359" s="4">
        <v>1.04307141985212</v>
      </c>
      <c r="Q359" s="4">
        <v>0.270252845728366</v>
      </c>
      <c r="R359" s="4">
        <v>17.250000000023199</v>
      </c>
      <c r="S359" s="4">
        <v>0.39219124478957701</v>
      </c>
      <c r="T359" s="4">
        <v>0.169323446777916</v>
      </c>
      <c r="U359" s="4">
        <v>-0.34745845632910999</v>
      </c>
      <c r="V359" s="4">
        <v>5.6753204266857902E-3</v>
      </c>
      <c r="W359" s="4">
        <v>88.973138359504304</v>
      </c>
      <c r="X359" s="4">
        <v>-14.116625662409101</v>
      </c>
      <c r="Y359" s="4">
        <v>-80.743926266493602</v>
      </c>
      <c r="Z359" t="b">
        <v>1</v>
      </c>
      <c r="AA359" t="b">
        <v>0</v>
      </c>
    </row>
    <row r="360" spans="1:27" hidden="1" x14ac:dyDescent="0.2">
      <c r="A360" t="s">
        <v>29</v>
      </c>
      <c r="B360" s="1">
        <v>46255</v>
      </c>
      <c r="C360">
        <v>292.05999755859301</v>
      </c>
      <c r="D360">
        <v>285</v>
      </c>
      <c r="E360" s="4">
        <v>0.27760672274276199</v>
      </c>
      <c r="F360">
        <v>0.03</v>
      </c>
      <c r="G360">
        <v>0</v>
      </c>
      <c r="H360" s="5">
        <v>20.975000000000001</v>
      </c>
      <c r="I360" t="s">
        <v>7</v>
      </c>
      <c r="J360" s="2" t="s">
        <v>91</v>
      </c>
      <c r="K360">
        <v>21.15</v>
      </c>
      <c r="L360" s="2" t="s">
        <v>88</v>
      </c>
      <c r="M360">
        <v>21</v>
      </c>
      <c r="N360">
        <v>5309</v>
      </c>
      <c r="O360" s="4">
        <v>0.284797191162109</v>
      </c>
      <c r="P360" s="4">
        <v>1.02477192125822</v>
      </c>
      <c r="Q360" s="4">
        <v>0.26212945557400302</v>
      </c>
      <c r="R360" s="4">
        <v>20.975000000000001</v>
      </c>
      <c r="S360" s="4">
        <v>0.30653214807749402</v>
      </c>
      <c r="T360" s="4">
        <v>0.168420338651877</v>
      </c>
      <c r="U360" s="4">
        <v>0.62040024676448602</v>
      </c>
      <c r="V360" s="4">
        <v>9.4363402845052506E-3</v>
      </c>
      <c r="W360" s="4">
        <v>58.572471905847699</v>
      </c>
      <c r="X360" s="4">
        <v>-32.460028092733502</v>
      </c>
      <c r="Y360" s="4">
        <v>44.477897760333697</v>
      </c>
      <c r="Z360" t="b">
        <v>0</v>
      </c>
      <c r="AA360" t="b">
        <v>0</v>
      </c>
    </row>
    <row r="361" spans="1:27" hidden="1" x14ac:dyDescent="0.2">
      <c r="A361" t="s">
        <v>29</v>
      </c>
      <c r="B361" s="1">
        <v>46773</v>
      </c>
      <c r="C361">
        <v>292.05999755859301</v>
      </c>
      <c r="D361">
        <v>270</v>
      </c>
      <c r="E361" s="5">
        <v>1.6958133396347299</v>
      </c>
      <c r="F361">
        <v>0.03</v>
      </c>
      <c r="G361">
        <v>0</v>
      </c>
      <c r="H361" s="5">
        <v>25.125</v>
      </c>
      <c r="I361" t="s">
        <v>8</v>
      </c>
      <c r="J361">
        <v>23.85</v>
      </c>
      <c r="K361" s="2" t="s">
        <v>53</v>
      </c>
      <c r="L361">
        <v>25</v>
      </c>
      <c r="M361">
        <v>5</v>
      </c>
      <c r="N361">
        <v>992</v>
      </c>
      <c r="O361" s="4">
        <v>0.250053275909423</v>
      </c>
      <c r="P361" s="4">
        <v>1.08170369466145</v>
      </c>
      <c r="Q361" s="4">
        <v>0.28550234204643898</v>
      </c>
      <c r="R361" s="4">
        <v>25.124999999962299</v>
      </c>
      <c r="S361" s="4">
        <v>0.533972020308213</v>
      </c>
      <c r="T361" s="4">
        <v>0.162181169019634</v>
      </c>
      <c r="U361" s="4">
        <v>-0.29668044614379901</v>
      </c>
      <c r="V361" s="4">
        <v>3.1858471818788999E-3</v>
      </c>
      <c r="W361" s="4">
        <v>131.56998243569299</v>
      </c>
      <c r="X361" s="4">
        <v>-7.72217052325185</v>
      </c>
      <c r="Y361" s="4">
        <v>-189.54697599783799</v>
      </c>
      <c r="Z361" t="b">
        <v>1</v>
      </c>
      <c r="AA361" t="b">
        <v>0</v>
      </c>
    </row>
    <row r="362" spans="1:27" hidden="1" x14ac:dyDescent="0.2">
      <c r="A362" t="s">
        <v>29</v>
      </c>
      <c r="B362" s="1">
        <v>46402</v>
      </c>
      <c r="C362">
        <v>292.05999755859301</v>
      </c>
      <c r="D362">
        <v>280</v>
      </c>
      <c r="E362" s="4">
        <v>0.68007074488696795</v>
      </c>
      <c r="F362">
        <v>0.03</v>
      </c>
      <c r="G362">
        <v>0</v>
      </c>
      <c r="H362" s="5">
        <v>35.474999999999902</v>
      </c>
      <c r="I362" t="s">
        <v>7</v>
      </c>
      <c r="J362">
        <v>35.299999999999997</v>
      </c>
      <c r="K362">
        <v>35.65</v>
      </c>
      <c r="L362">
        <v>35.5</v>
      </c>
      <c r="M362">
        <v>27</v>
      </c>
      <c r="N362">
        <v>32215</v>
      </c>
      <c r="O362" s="4">
        <v>0.31046221771240201</v>
      </c>
      <c r="P362" s="4">
        <v>1.04307141985212</v>
      </c>
      <c r="Q362" s="4">
        <v>0.27598422161766001</v>
      </c>
      <c r="R362" s="4">
        <v>35.475000000026697</v>
      </c>
      <c r="S362" s="4">
        <v>0.388723974969583</v>
      </c>
      <c r="T362" s="4">
        <v>0.16112971748038599</v>
      </c>
      <c r="U362" s="4">
        <v>0.65125982747417399</v>
      </c>
      <c r="V362" s="4">
        <v>5.5649897170157499E-3</v>
      </c>
      <c r="W362" s="4">
        <v>89.093673714836797</v>
      </c>
      <c r="X362" s="4">
        <v>-22.719818866635801</v>
      </c>
      <c r="Y362" s="4">
        <v>105.228668156883</v>
      </c>
      <c r="Z362" t="b">
        <v>0</v>
      </c>
      <c r="AA362" t="b">
        <v>0</v>
      </c>
    </row>
    <row r="363" spans="1:27" hidden="1" x14ac:dyDescent="0.2">
      <c r="A363" t="s">
        <v>29</v>
      </c>
      <c r="B363" s="1">
        <v>46164</v>
      </c>
      <c r="C363">
        <v>292.05999755859301</v>
      </c>
      <c r="D363">
        <v>290</v>
      </c>
      <c r="E363" s="4">
        <v>2.84623583552614E-2</v>
      </c>
      <c r="F363">
        <v>0.03</v>
      </c>
      <c r="G363">
        <v>0</v>
      </c>
      <c r="H363" s="5">
        <v>6.2750000000000004</v>
      </c>
      <c r="I363" t="s">
        <v>7</v>
      </c>
      <c r="J363" s="2" t="s">
        <v>303</v>
      </c>
      <c r="K363" s="3" t="s">
        <v>273</v>
      </c>
      <c r="L363" s="3" t="s">
        <v>304</v>
      </c>
      <c r="M363">
        <v>416</v>
      </c>
      <c r="N363">
        <v>6284</v>
      </c>
      <c r="O363" s="4">
        <v>0.25049577636718701</v>
      </c>
      <c r="P363" s="4">
        <v>1.0071034398572101</v>
      </c>
      <c r="Q363" s="4">
        <v>0.25730064450671902</v>
      </c>
      <c r="R363" s="4">
        <v>6.2750000000001398</v>
      </c>
      <c r="S363" s="4">
        <v>0.204437477248648</v>
      </c>
      <c r="T363" s="4">
        <v>0.16102882368504701</v>
      </c>
      <c r="U363" s="4">
        <v>0.58099417702342104</v>
      </c>
      <c r="V363" s="4">
        <v>3.08166959484487E-2</v>
      </c>
      <c r="W363" s="4">
        <v>19.2504986813843</v>
      </c>
      <c r="X363" s="4">
        <v>-91.914871580738406</v>
      </c>
      <c r="Y363" s="4">
        <v>4.6510384736947996</v>
      </c>
      <c r="Z363" t="b">
        <v>0</v>
      </c>
      <c r="AA363" t="b">
        <v>0</v>
      </c>
    </row>
    <row r="364" spans="1:27" hidden="1" x14ac:dyDescent="0.2">
      <c r="A364" t="s">
        <v>29</v>
      </c>
      <c r="B364" s="1">
        <v>46162</v>
      </c>
      <c r="C364">
        <v>292.05999755859301</v>
      </c>
      <c r="D364">
        <v>290</v>
      </c>
      <c r="E364" s="5">
        <v>2.29866642519393E-2</v>
      </c>
      <c r="F364">
        <v>0.03</v>
      </c>
      <c r="G364">
        <v>0</v>
      </c>
      <c r="H364" s="5">
        <v>3.9249999999999998</v>
      </c>
      <c r="I364" t="s">
        <v>8</v>
      </c>
      <c r="J364" s="3" t="s">
        <v>349</v>
      </c>
      <c r="K364" s="2" t="s">
        <v>332</v>
      </c>
      <c r="L364" s="2" t="s">
        <v>345</v>
      </c>
      <c r="M364">
        <v>23</v>
      </c>
      <c r="N364">
        <v>36</v>
      </c>
      <c r="O364" s="4">
        <v>0.26807372558593701</v>
      </c>
      <c r="P364" s="4">
        <v>1.0071034398572101</v>
      </c>
      <c r="Q364" s="4">
        <v>0.282655605499884</v>
      </c>
      <c r="R364" s="4">
        <v>3.9250000000001299</v>
      </c>
      <c r="S364" s="4">
        <v>0.20269042334256901</v>
      </c>
      <c r="T364" s="4">
        <v>0.15983600756584099</v>
      </c>
      <c r="U364" s="4">
        <v>-0.41968850443849598</v>
      </c>
      <c r="V364" s="4">
        <v>3.1226352725575401E-2</v>
      </c>
      <c r="W364" s="4">
        <v>17.306090507752799</v>
      </c>
      <c r="X364" s="4">
        <v>-102.60722758132501</v>
      </c>
      <c r="Y364" s="4">
        <v>-2.9077951806030198</v>
      </c>
      <c r="Z364" t="b">
        <v>1</v>
      </c>
      <c r="AA364" t="b">
        <v>0</v>
      </c>
    </row>
    <row r="365" spans="1:27" hidden="1" x14ac:dyDescent="0.2">
      <c r="A365" t="s">
        <v>29</v>
      </c>
      <c r="B365" s="1">
        <v>46738</v>
      </c>
      <c r="C365">
        <v>292.05999755859301</v>
      </c>
      <c r="D365">
        <v>270</v>
      </c>
      <c r="E365" s="4">
        <v>1.5999885702488701</v>
      </c>
      <c r="F365">
        <v>0.03</v>
      </c>
      <c r="G365">
        <v>0</v>
      </c>
      <c r="H365" s="5">
        <v>60.5</v>
      </c>
      <c r="I365" t="s">
        <v>7</v>
      </c>
      <c r="J365">
        <v>58.5</v>
      </c>
      <c r="K365">
        <v>62.5</v>
      </c>
      <c r="L365">
        <v>62.05</v>
      </c>
      <c r="M365">
        <v>15</v>
      </c>
      <c r="N365">
        <v>2650</v>
      </c>
      <c r="O365" s="4">
        <v>0.36015959671020498</v>
      </c>
      <c r="P365" s="4">
        <v>1.08170369466145</v>
      </c>
      <c r="Q365" s="4">
        <v>0.29656292499973003</v>
      </c>
      <c r="R365" s="4">
        <v>60.5000000000367</v>
      </c>
      <c r="S365" s="4">
        <v>0.52488217328411402</v>
      </c>
      <c r="T365" s="4">
        <v>0.149757788135196</v>
      </c>
      <c r="U365" s="4">
        <v>0.70016744867013803</v>
      </c>
      <c r="V365" s="4">
        <v>3.17276821220842E-3</v>
      </c>
      <c r="W365" s="4">
        <v>128.41514216613999</v>
      </c>
      <c r="X365" s="4">
        <v>-16.2208027966355</v>
      </c>
      <c r="Y365" s="4">
        <v>230.383799578484</v>
      </c>
      <c r="Z365" t="b">
        <v>0</v>
      </c>
      <c r="AA365" t="b">
        <v>0</v>
      </c>
    </row>
    <row r="366" spans="1:27" hidden="1" x14ac:dyDescent="0.2">
      <c r="A366" t="s">
        <v>29</v>
      </c>
      <c r="B366" s="1">
        <v>46829</v>
      </c>
      <c r="C366">
        <v>292.05999755859301</v>
      </c>
      <c r="D366">
        <v>270</v>
      </c>
      <c r="E366" s="5">
        <v>1.8491329737870399</v>
      </c>
      <c r="F366">
        <v>0.03</v>
      </c>
      <c r="G366">
        <v>0</v>
      </c>
      <c r="H366" s="5">
        <v>26.574999999999999</v>
      </c>
      <c r="I366" t="s">
        <v>8</v>
      </c>
      <c r="J366" s="2" t="s">
        <v>57</v>
      </c>
      <c r="K366">
        <v>28.65</v>
      </c>
      <c r="L366" s="2" t="s">
        <v>58</v>
      </c>
      <c r="M366">
        <v>20</v>
      </c>
      <c r="N366">
        <v>340</v>
      </c>
      <c r="O366" s="4">
        <v>0.254813970489502</v>
      </c>
      <c r="P366" s="4">
        <v>1.08170369466145</v>
      </c>
      <c r="Q366" s="4">
        <v>0.28773915835206598</v>
      </c>
      <c r="R366" s="4">
        <v>26.574999999969101</v>
      </c>
      <c r="S366" s="4">
        <v>0.53813614685720301</v>
      </c>
      <c r="T366" s="4">
        <v>0.14686029966508399</v>
      </c>
      <c r="U366" s="4">
        <v>-0.29524152949511301</v>
      </c>
      <c r="V366" s="4">
        <v>3.0204466368435501E-3</v>
      </c>
      <c r="W366" s="4">
        <v>137.08263182043601</v>
      </c>
      <c r="X366" s="4">
        <v>-7.2814529852220398</v>
      </c>
      <c r="Y366" s="4">
        <v>-208.58819134317</v>
      </c>
      <c r="Z366" t="b">
        <v>1</v>
      </c>
      <c r="AA366" t="b">
        <v>0</v>
      </c>
    </row>
    <row r="367" spans="1:27" hidden="1" x14ac:dyDescent="0.2">
      <c r="A367" t="s">
        <v>29</v>
      </c>
      <c r="B367" s="1">
        <v>46283</v>
      </c>
      <c r="C367">
        <v>292.05999755859301</v>
      </c>
      <c r="D367">
        <v>285</v>
      </c>
      <c r="E367" s="4">
        <v>0.354266533880364</v>
      </c>
      <c r="F367">
        <v>0.03</v>
      </c>
      <c r="G367">
        <v>0</v>
      </c>
      <c r="H367" s="5">
        <v>23.425000000000001</v>
      </c>
      <c r="I367" t="s">
        <v>7</v>
      </c>
      <c r="J367">
        <v>23.25</v>
      </c>
      <c r="K367" s="2" t="s">
        <v>74</v>
      </c>
      <c r="L367">
        <v>23.87</v>
      </c>
      <c r="M367">
        <v>1</v>
      </c>
      <c r="N367">
        <v>6730</v>
      </c>
      <c r="O367" s="4">
        <v>0.28870340209960899</v>
      </c>
      <c r="P367" s="4">
        <v>1.02477192125822</v>
      </c>
      <c r="Q367" s="4">
        <v>0.26352856306731998</v>
      </c>
      <c r="R367" s="4">
        <v>23.425000000000001</v>
      </c>
      <c r="S367" s="4">
        <v>0.302190608750671</v>
      </c>
      <c r="T367" s="4">
        <v>0.14533763454609899</v>
      </c>
      <c r="U367" s="4">
        <v>0.61874661853848001</v>
      </c>
      <c r="V367" s="4">
        <v>8.3198505667633101E-3</v>
      </c>
      <c r="W367" s="4">
        <v>66.254823697720994</v>
      </c>
      <c r="X367" s="4">
        <v>-29.3611015257829</v>
      </c>
      <c r="Y367" s="4">
        <v>55.721214192635699</v>
      </c>
      <c r="Z367" t="b">
        <v>0</v>
      </c>
      <c r="AA367" t="b">
        <v>0</v>
      </c>
    </row>
    <row r="368" spans="1:27" hidden="1" x14ac:dyDescent="0.2">
      <c r="A368" t="s">
        <v>29</v>
      </c>
      <c r="B368" s="1">
        <v>47102</v>
      </c>
      <c r="C368">
        <v>292.05999755859301</v>
      </c>
      <c r="D368">
        <v>260</v>
      </c>
      <c r="E368" s="4">
        <v>2.5965662305023098</v>
      </c>
      <c r="F368">
        <v>0.03</v>
      </c>
      <c r="G368">
        <v>0</v>
      </c>
      <c r="H368" s="5">
        <v>82.5</v>
      </c>
      <c r="I368" t="s">
        <v>7</v>
      </c>
      <c r="J368">
        <v>80</v>
      </c>
      <c r="K368">
        <v>85</v>
      </c>
      <c r="L368">
        <v>83.25</v>
      </c>
      <c r="M368">
        <v>4</v>
      </c>
      <c r="N368">
        <v>1362</v>
      </c>
      <c r="O368" s="4">
        <v>0.38811341873168897</v>
      </c>
      <c r="P368" s="4">
        <v>1.12330768291766</v>
      </c>
      <c r="Q368" s="4">
        <v>0.31251168640778199</v>
      </c>
      <c r="R368" s="4">
        <v>82.499999999999901</v>
      </c>
      <c r="S368" s="4">
        <v>0.637379176240922</v>
      </c>
      <c r="T368" s="4">
        <v>0.133802085186843</v>
      </c>
      <c r="U368" s="4">
        <v>0.73806105549566803</v>
      </c>
      <c r="V368" s="4">
        <v>2.21388713380585E-3</v>
      </c>
      <c r="W368" s="4">
        <v>153.23758462797699</v>
      </c>
      <c r="X368" s="4">
        <v>-13.2132558192834</v>
      </c>
      <c r="Y368" s="4">
        <v>345.49419529224701</v>
      </c>
      <c r="Z368" t="b">
        <v>0</v>
      </c>
      <c r="AA368" t="b">
        <v>0</v>
      </c>
    </row>
    <row r="369" spans="1:27" hidden="1" x14ac:dyDescent="0.2">
      <c r="A369" t="s">
        <v>29</v>
      </c>
      <c r="B369" s="1">
        <v>46171</v>
      </c>
      <c r="C369">
        <v>292.05999755859301</v>
      </c>
      <c r="D369">
        <v>290</v>
      </c>
      <c r="E369" s="4">
        <v>4.7627303797627099E-2</v>
      </c>
      <c r="F369">
        <v>0.03</v>
      </c>
      <c r="G369">
        <v>0</v>
      </c>
      <c r="H369" s="5">
        <v>7.4749999999999996</v>
      </c>
      <c r="I369" t="s">
        <v>7</v>
      </c>
      <c r="J369" s="2" t="s">
        <v>248</v>
      </c>
      <c r="K369" s="3" t="s">
        <v>278</v>
      </c>
      <c r="L369" s="2" t="s">
        <v>248</v>
      </c>
      <c r="M369">
        <v>385</v>
      </c>
      <c r="N369">
        <v>4887</v>
      </c>
      <c r="O369" s="4">
        <v>0.24451439086914001</v>
      </c>
      <c r="P369" s="4">
        <v>1.0071034398572101</v>
      </c>
      <c r="Q369" s="4">
        <v>0.24327689015961401</v>
      </c>
      <c r="R369" s="4">
        <v>7.4750000000000503</v>
      </c>
      <c r="S369" s="4">
        <v>0.18678016289256699</v>
      </c>
      <c r="T369" s="4">
        <v>0.133688191240775</v>
      </c>
      <c r="U369" s="4">
        <v>0.57408349954293403</v>
      </c>
      <c r="V369" s="4">
        <v>2.52832882515776E-2</v>
      </c>
      <c r="W369" s="4">
        <v>24.988176373200101</v>
      </c>
      <c r="X369" s="4">
        <v>-68.624671164203306</v>
      </c>
      <c r="Y369" s="4">
        <v>7.6295047377913603</v>
      </c>
      <c r="Z369" t="b">
        <v>0</v>
      </c>
      <c r="AA369" t="b">
        <v>0</v>
      </c>
    </row>
    <row r="370" spans="1:27" x14ac:dyDescent="0.2">
      <c r="A370" t="s">
        <v>29</v>
      </c>
      <c r="B370" s="1">
        <v>46773</v>
      </c>
      <c r="C370">
        <v>292.05999755859301</v>
      </c>
      <c r="D370">
        <v>270</v>
      </c>
      <c r="E370" s="4">
        <v>1.6958133396347299</v>
      </c>
      <c r="F370">
        <v>0.03</v>
      </c>
      <c r="G370">
        <v>0</v>
      </c>
      <c r="H370" s="5">
        <v>62.7</v>
      </c>
      <c r="I370" t="s">
        <v>7</v>
      </c>
      <c r="J370">
        <v>61</v>
      </c>
      <c r="K370">
        <v>64.400000000000006</v>
      </c>
      <c r="L370">
        <v>62.28</v>
      </c>
      <c r="M370">
        <v>9</v>
      </c>
      <c r="N370">
        <v>3877</v>
      </c>
      <c r="O370" s="4">
        <v>0.36340968627929598</v>
      </c>
      <c r="P370" s="4">
        <v>1.08170369466145</v>
      </c>
      <c r="Q370" s="4">
        <v>0.30159810683349703</v>
      </c>
      <c r="R370" s="4">
        <v>62.700000000031103</v>
      </c>
      <c r="S370" s="4">
        <v>0.52587600563591896</v>
      </c>
      <c r="T370" s="4">
        <v>0.133124702501563</v>
      </c>
      <c r="U370" s="4">
        <v>0.70051281938482501</v>
      </c>
      <c r="V370" s="4">
        <v>3.0287905782581102E-3</v>
      </c>
      <c r="W370" s="4">
        <v>132.13566612517101</v>
      </c>
      <c r="X370" s="4">
        <v>-16.0068278438102</v>
      </c>
      <c r="Y370" s="4">
        <v>240.62196028342299</v>
      </c>
      <c r="Z370" t="b">
        <v>0</v>
      </c>
      <c r="AA370" t="b">
        <v>0</v>
      </c>
    </row>
    <row r="371" spans="1:27" hidden="1" x14ac:dyDescent="0.2">
      <c r="A371" t="s">
        <v>29</v>
      </c>
      <c r="B371" s="1">
        <v>46311</v>
      </c>
      <c r="C371">
        <v>292.05999755859301</v>
      </c>
      <c r="D371">
        <v>285</v>
      </c>
      <c r="E371" s="5">
        <v>0.43092634749613401</v>
      </c>
      <c r="F371">
        <v>0.03</v>
      </c>
      <c r="G371">
        <v>0</v>
      </c>
      <c r="H371" s="5">
        <v>14.65</v>
      </c>
      <c r="I371" t="s">
        <v>8</v>
      </c>
      <c r="J371" s="2" t="s">
        <v>137</v>
      </c>
      <c r="K371" s="2" t="s">
        <v>142</v>
      </c>
      <c r="L371" s="2" t="s">
        <v>145</v>
      </c>
      <c r="M371">
        <v>83</v>
      </c>
      <c r="N371">
        <v>280</v>
      </c>
      <c r="O371" s="4">
        <v>0.23856352264404199</v>
      </c>
      <c r="P371" s="4">
        <v>1.02477192125822</v>
      </c>
      <c r="Q371" s="4">
        <v>0.26065147692591001</v>
      </c>
      <c r="R371" s="4">
        <v>14.6499999999998</v>
      </c>
      <c r="S371" s="4">
        <v>0.30411954420433501</v>
      </c>
      <c r="T371" s="4">
        <v>0.13301493280252599</v>
      </c>
      <c r="U371" s="4">
        <v>-0.38051840874574699</v>
      </c>
      <c r="V371" s="4">
        <v>7.6224153297924403E-3</v>
      </c>
      <c r="W371" s="4">
        <v>73.029781593317907</v>
      </c>
      <c r="X371" s="4">
        <v>-18.3129864626464</v>
      </c>
      <c r="Y371" s="4">
        <v>-54.2037282614369</v>
      </c>
      <c r="Z371" t="b">
        <v>1</v>
      </c>
      <c r="AA371" t="b">
        <v>0</v>
      </c>
    </row>
    <row r="372" spans="1:27" hidden="1" x14ac:dyDescent="0.2">
      <c r="A372" t="s">
        <v>29</v>
      </c>
      <c r="B372" s="1">
        <v>46465</v>
      </c>
      <c r="C372">
        <v>292.05999755859301</v>
      </c>
      <c r="D372">
        <v>280</v>
      </c>
      <c r="E372" s="4">
        <v>0.852555335781364</v>
      </c>
      <c r="F372">
        <v>0.03</v>
      </c>
      <c r="G372">
        <v>0</v>
      </c>
      <c r="H372" s="5">
        <v>39.725000000000001</v>
      </c>
      <c r="I372" t="s">
        <v>7</v>
      </c>
      <c r="J372">
        <v>39.35</v>
      </c>
      <c r="K372">
        <v>40.1</v>
      </c>
      <c r="L372">
        <v>39.450000000000003</v>
      </c>
      <c r="M372">
        <v>1</v>
      </c>
      <c r="N372">
        <v>2020</v>
      </c>
      <c r="O372" s="4">
        <v>0.32041084869384701</v>
      </c>
      <c r="P372" s="4">
        <v>1.04307141985212</v>
      </c>
      <c r="Q372" s="4">
        <v>0.281184648356958</v>
      </c>
      <c r="R372" s="4">
        <v>39.725000000000001</v>
      </c>
      <c r="S372" s="4">
        <v>0.39074965419712598</v>
      </c>
      <c r="T372" s="4">
        <v>0.13112083717192399</v>
      </c>
      <c r="U372" s="4">
        <v>0.65200885390704699</v>
      </c>
      <c r="V372" s="4">
        <v>4.8744980849676801E-3</v>
      </c>
      <c r="W372" s="4">
        <v>99.675458375639494</v>
      </c>
      <c r="X372" s="4">
        <v>-20.9581997705933</v>
      </c>
      <c r="Y372" s="4">
        <v>128.48068954015599</v>
      </c>
      <c r="Z372" t="b">
        <v>0</v>
      </c>
      <c r="AA372" t="b">
        <v>0</v>
      </c>
    </row>
    <row r="373" spans="1:27" hidden="1" x14ac:dyDescent="0.2">
      <c r="A373" t="s">
        <v>29</v>
      </c>
      <c r="B373" s="1">
        <v>46171</v>
      </c>
      <c r="C373">
        <v>292.05999755859301</v>
      </c>
      <c r="D373">
        <v>290</v>
      </c>
      <c r="E373" s="5">
        <v>4.7627303797627099E-2</v>
      </c>
      <c r="F373">
        <v>0.03</v>
      </c>
      <c r="G373">
        <v>0</v>
      </c>
      <c r="H373" s="5">
        <v>5.1749999999999998</v>
      </c>
      <c r="I373" t="s">
        <v>8</v>
      </c>
      <c r="J373" s="2" t="s">
        <v>301</v>
      </c>
      <c r="K373" s="3" t="s">
        <v>293</v>
      </c>
      <c r="L373" s="3" t="s">
        <v>327</v>
      </c>
      <c r="M373">
        <v>211</v>
      </c>
      <c r="N373">
        <v>305</v>
      </c>
      <c r="O373" s="4">
        <v>0.234870932617187</v>
      </c>
      <c r="P373" s="4">
        <v>1.0071034398572101</v>
      </c>
      <c r="Q373" s="4">
        <v>0.25024013633164799</v>
      </c>
      <c r="R373" s="4">
        <v>5.1749999999999803</v>
      </c>
      <c r="S373" s="4">
        <v>0.18308126391667601</v>
      </c>
      <c r="T373" s="4">
        <v>0.12846965565605001</v>
      </c>
      <c r="U373" s="4">
        <v>-0.42736712826412898</v>
      </c>
      <c r="V373" s="4">
        <v>2.45965682764143E-2</v>
      </c>
      <c r="W373" s="4">
        <v>25.0052751334782</v>
      </c>
      <c r="X373" s="4">
        <v>-61.790751636525599</v>
      </c>
      <c r="Y373" s="4">
        <v>-6.1911609709814703</v>
      </c>
      <c r="Z373" t="b">
        <v>1</v>
      </c>
      <c r="AA373" t="b">
        <v>0</v>
      </c>
    </row>
    <row r="374" spans="1:27" x14ac:dyDescent="0.2">
      <c r="A374" t="s">
        <v>29</v>
      </c>
      <c r="B374" s="1">
        <v>46647</v>
      </c>
      <c r="C374">
        <v>292.05999755859301</v>
      </c>
      <c r="D374">
        <v>275</v>
      </c>
      <c r="E374" s="4">
        <v>1.35084416305146</v>
      </c>
      <c r="F374">
        <v>0.03</v>
      </c>
      <c r="G374">
        <v>0</v>
      </c>
      <c r="H374" s="5">
        <v>53.05</v>
      </c>
      <c r="I374" t="s">
        <v>7</v>
      </c>
      <c r="J374">
        <v>51.1</v>
      </c>
      <c r="K374">
        <v>55</v>
      </c>
      <c r="L374">
        <v>53</v>
      </c>
      <c r="N374">
        <v>2</v>
      </c>
      <c r="O374" s="4">
        <v>0.35144691528320299</v>
      </c>
      <c r="P374" s="4">
        <v>1.0620363547585201</v>
      </c>
      <c r="Q374" s="4">
        <v>0.29175332320685199</v>
      </c>
      <c r="R374" s="4">
        <v>53.05</v>
      </c>
      <c r="S374" s="4">
        <v>0.466555043579923</v>
      </c>
      <c r="T374" s="4">
        <v>0.12746234633723599</v>
      </c>
      <c r="U374" s="4">
        <v>0.67959087116787298</v>
      </c>
      <c r="V374" s="4">
        <v>3.6128699444596202E-3</v>
      </c>
      <c r="W374" s="4">
        <v>121.455600279862</v>
      </c>
      <c r="X374" s="4">
        <v>-17.4788396477128</v>
      </c>
      <c r="Y374" s="4">
        <v>196.45503377196499</v>
      </c>
      <c r="Z374" t="b">
        <v>0</v>
      </c>
      <c r="AA374" t="b">
        <v>0</v>
      </c>
    </row>
    <row r="375" spans="1:27" hidden="1" x14ac:dyDescent="0.2">
      <c r="A375" t="s">
        <v>29</v>
      </c>
      <c r="B375" s="1">
        <v>46829</v>
      </c>
      <c r="C375">
        <v>292.05999755859301</v>
      </c>
      <c r="D375">
        <v>270</v>
      </c>
      <c r="E375" s="4">
        <v>1.8491329737870399</v>
      </c>
      <c r="F375">
        <v>0.03</v>
      </c>
      <c r="G375">
        <v>0</v>
      </c>
      <c r="H375" s="5">
        <v>65</v>
      </c>
      <c r="I375" t="s">
        <v>7</v>
      </c>
      <c r="J375">
        <v>63</v>
      </c>
      <c r="K375">
        <v>67</v>
      </c>
      <c r="L375">
        <v>65</v>
      </c>
      <c r="M375">
        <v>1</v>
      </c>
      <c r="N375">
        <v>920</v>
      </c>
      <c r="O375" s="4">
        <v>0.365942619934082</v>
      </c>
      <c r="P375" s="4">
        <v>1.08170369466145</v>
      </c>
      <c r="Q375" s="4">
        <v>0.30081086361376103</v>
      </c>
      <c r="R375" s="4">
        <v>65.000000000039904</v>
      </c>
      <c r="S375" s="4">
        <v>0.53214055894859202</v>
      </c>
      <c r="T375" s="4">
        <v>0.123089437164694</v>
      </c>
      <c r="U375" s="4">
        <v>0.70268567595747999</v>
      </c>
      <c r="V375" s="4">
        <v>2.8984782123507801E-3</v>
      </c>
      <c r="W375" s="4">
        <v>137.52316353856901</v>
      </c>
      <c r="X375" s="4">
        <v>-15.392699018012699</v>
      </c>
      <c r="Y375" s="4">
        <v>259.29721714399898</v>
      </c>
      <c r="Z375" t="b">
        <v>0</v>
      </c>
      <c r="AA375" t="b">
        <v>0</v>
      </c>
    </row>
    <row r="376" spans="1:27" hidden="1" x14ac:dyDescent="0.2">
      <c r="A376" t="s">
        <v>29</v>
      </c>
      <c r="B376" s="1">
        <v>46311</v>
      </c>
      <c r="C376">
        <v>292.05999755859301</v>
      </c>
      <c r="D376">
        <v>285</v>
      </c>
      <c r="E376" s="4">
        <v>0.43092634749613401</v>
      </c>
      <c r="F376">
        <v>0.03</v>
      </c>
      <c r="G376">
        <v>0</v>
      </c>
      <c r="H376" s="5">
        <v>26.024999999999999</v>
      </c>
      <c r="I376" t="s">
        <v>7</v>
      </c>
      <c r="J376" s="2" t="s">
        <v>55</v>
      </c>
      <c r="K376">
        <v>26.55</v>
      </c>
      <c r="L376">
        <v>25.45</v>
      </c>
      <c r="M376">
        <v>15</v>
      </c>
      <c r="N376">
        <v>1321</v>
      </c>
      <c r="O376" s="4">
        <v>0.30139858764648397</v>
      </c>
      <c r="P376" s="4">
        <v>1.02477192125822</v>
      </c>
      <c r="Q376" s="4">
        <v>0.269604808710456</v>
      </c>
      <c r="R376" s="4">
        <v>26.0249999999998</v>
      </c>
      <c r="S376" s="4">
        <v>0.29979983040791902</v>
      </c>
      <c r="T376" s="4">
        <v>0.122817806095146</v>
      </c>
      <c r="U376" s="4">
        <v>0.617835077653761</v>
      </c>
      <c r="V376" s="4">
        <v>7.3789004241102798E-3</v>
      </c>
      <c r="W376" s="4">
        <v>73.125102291666394</v>
      </c>
      <c r="X376" s="4">
        <v>-27.507595965892602</v>
      </c>
      <c r="Y376" s="4">
        <v>66.543608344762902</v>
      </c>
      <c r="Z376" t="b">
        <v>0</v>
      </c>
      <c r="AA376" t="b">
        <v>0</v>
      </c>
    </row>
    <row r="377" spans="1:27" hidden="1" x14ac:dyDescent="0.2">
      <c r="A377" t="s">
        <v>29</v>
      </c>
      <c r="B377" s="1">
        <v>46738</v>
      </c>
      <c r="C377">
        <v>292.05999755859301</v>
      </c>
      <c r="D377">
        <v>275</v>
      </c>
      <c r="E377" s="5">
        <v>1.5999885702488701</v>
      </c>
      <c r="F377">
        <v>0.03</v>
      </c>
      <c r="G377">
        <v>0</v>
      </c>
      <c r="H377" s="5">
        <v>26.225000000000001</v>
      </c>
      <c r="I377" t="s">
        <v>8</v>
      </c>
      <c r="J377" s="2" t="s">
        <v>55</v>
      </c>
      <c r="K377" s="2" t="s">
        <v>51</v>
      </c>
      <c r="L377">
        <v>25.37</v>
      </c>
      <c r="M377">
        <v>3</v>
      </c>
      <c r="N377">
        <v>503</v>
      </c>
      <c r="O377" s="4">
        <v>0.24732197998046801</v>
      </c>
      <c r="P377" s="4">
        <v>1.0620363547585201</v>
      </c>
      <c r="Q377" s="4">
        <v>0.28357963650087697</v>
      </c>
      <c r="R377" s="4">
        <v>26.225000000005199</v>
      </c>
      <c r="S377" s="4">
        <v>0.48096025687604599</v>
      </c>
      <c r="T377" s="4">
        <v>0.122258518338627</v>
      </c>
      <c r="U377" s="4">
        <v>-0.315272372681625</v>
      </c>
      <c r="V377" s="4">
        <v>3.3921371716254698E-3</v>
      </c>
      <c r="W377" s="4">
        <v>131.28329920399199</v>
      </c>
      <c r="X377" s="4">
        <v>-8.08512661675808</v>
      </c>
      <c r="Y377" s="4">
        <v>-189.28416525413601</v>
      </c>
      <c r="Z377" t="b">
        <v>1</v>
      </c>
      <c r="AA377" t="b">
        <v>0</v>
      </c>
    </row>
    <row r="378" spans="1:27" hidden="1" x14ac:dyDescent="0.2">
      <c r="A378" t="s">
        <v>29</v>
      </c>
      <c r="B378" s="1">
        <v>46555</v>
      </c>
      <c r="C378">
        <v>292.05999755859301</v>
      </c>
      <c r="D378">
        <v>280</v>
      </c>
      <c r="E378" s="5">
        <v>1.0989618995621599</v>
      </c>
      <c r="F378">
        <v>0.03</v>
      </c>
      <c r="G378">
        <v>0</v>
      </c>
      <c r="H378" s="5">
        <v>22.95</v>
      </c>
      <c r="I378" t="s">
        <v>8</v>
      </c>
      <c r="J378" s="2" t="s">
        <v>72</v>
      </c>
      <c r="K378" s="2" t="s">
        <v>75</v>
      </c>
      <c r="L378" s="2" t="s">
        <v>76</v>
      </c>
      <c r="M378">
        <v>212</v>
      </c>
      <c r="N378">
        <v>2116</v>
      </c>
      <c r="O378" s="4">
        <v>0.24034878311157201</v>
      </c>
      <c r="P378" s="4">
        <v>1.04307141985212</v>
      </c>
      <c r="Q378" s="4">
        <v>0.27656932556706898</v>
      </c>
      <c r="R378" s="4">
        <v>22.9499999999999</v>
      </c>
      <c r="S378" s="4">
        <v>0.40412528147214299</v>
      </c>
      <c r="T378" s="4">
        <v>0.11419383075973399</v>
      </c>
      <c r="U378" s="4">
        <v>-0.34306029745800098</v>
      </c>
      <c r="V378" s="4">
        <v>4.3418895465808897E-3</v>
      </c>
      <c r="W378" s="4">
        <v>112.566606109601</v>
      </c>
      <c r="X378" s="4">
        <v>-10.470164610982099</v>
      </c>
      <c r="Y378" s="4">
        <v>-135.330772564657</v>
      </c>
      <c r="Z378" t="b">
        <v>1</v>
      </c>
      <c r="AA378" t="b">
        <v>0</v>
      </c>
    </row>
    <row r="379" spans="1:27" hidden="1" x14ac:dyDescent="0.2">
      <c r="A379" t="s">
        <v>29</v>
      </c>
      <c r="B379" s="1">
        <v>46346</v>
      </c>
      <c r="C379">
        <v>292.05999755859301</v>
      </c>
      <c r="D379">
        <v>285</v>
      </c>
      <c r="E379" s="27">
        <v>0.52675111540592401</v>
      </c>
      <c r="F379">
        <v>0.03</v>
      </c>
      <c r="G379">
        <v>0</v>
      </c>
      <c r="H379" s="5">
        <v>16.95</v>
      </c>
      <c r="I379" t="s">
        <v>8</v>
      </c>
      <c r="J379" s="2" t="s">
        <v>124</v>
      </c>
      <c r="K379" s="2" t="s">
        <v>125</v>
      </c>
      <c r="L379" s="2" t="s">
        <v>122</v>
      </c>
      <c r="M379">
        <v>184</v>
      </c>
      <c r="N379">
        <v>354</v>
      </c>
      <c r="O379" s="4">
        <v>0.24379723495483299</v>
      </c>
      <c r="P379" s="4">
        <v>1.02477192125822</v>
      </c>
      <c r="Q379" s="4">
        <v>0.26875702547017899</v>
      </c>
      <c r="R379" s="4">
        <v>16.949999999998699</v>
      </c>
      <c r="S379" s="4">
        <v>0.30399407504713599</v>
      </c>
      <c r="T379" s="4">
        <v>0.10893661813451</v>
      </c>
      <c r="U379" s="4">
        <v>-0.38056620255719398</v>
      </c>
      <c r="V379" s="4">
        <v>6.6866460303899797E-3</v>
      </c>
      <c r="W379" s="4">
        <v>80.745397682021206</v>
      </c>
      <c r="X379" s="4">
        <v>-16.755865657465002</v>
      </c>
      <c r="Y379" s="4">
        <v>-67.475850868394701</v>
      </c>
      <c r="Z379" t="b">
        <v>1</v>
      </c>
      <c r="AA379" t="b">
        <v>0</v>
      </c>
    </row>
    <row r="380" spans="1:27" hidden="1" x14ac:dyDescent="0.2">
      <c r="A380" t="s">
        <v>29</v>
      </c>
      <c r="B380" s="1">
        <v>46346</v>
      </c>
      <c r="C380">
        <v>292.05999755859301</v>
      </c>
      <c r="D380">
        <v>285</v>
      </c>
      <c r="E380" s="4">
        <v>0.52675111540592401</v>
      </c>
      <c r="F380">
        <v>0.03</v>
      </c>
      <c r="G380">
        <v>0</v>
      </c>
      <c r="H380" s="5">
        <v>28.875</v>
      </c>
      <c r="I380" t="s">
        <v>7</v>
      </c>
      <c r="J380" s="2" t="s">
        <v>41</v>
      </c>
      <c r="K380" s="2" t="s">
        <v>46</v>
      </c>
      <c r="L380">
        <v>29.91</v>
      </c>
      <c r="M380">
        <v>72</v>
      </c>
      <c r="N380">
        <v>1379</v>
      </c>
      <c r="O380" s="4">
        <v>0.30298548583984303</v>
      </c>
      <c r="P380" s="4">
        <v>1.02477192125822</v>
      </c>
      <c r="Q380" s="4">
        <v>0.273668287104045</v>
      </c>
      <c r="R380" s="4">
        <v>28.874999999998799</v>
      </c>
      <c r="S380" s="4">
        <v>0.30207107841696301</v>
      </c>
      <c r="T380" s="4">
        <v>0.103449144620958</v>
      </c>
      <c r="U380" s="4">
        <v>0.61870106036166095</v>
      </c>
      <c r="V380" s="4">
        <v>6.5704749244550097E-3</v>
      </c>
      <c r="W380" s="4">
        <v>80.792464210210298</v>
      </c>
      <c r="X380" s="4">
        <v>-25.5421442999988</v>
      </c>
      <c r="Y380" s="4">
        <v>79.972845140728694</v>
      </c>
      <c r="Z380" t="b">
        <v>0</v>
      </c>
      <c r="AA380" t="b">
        <v>0</v>
      </c>
    </row>
    <row r="381" spans="1:27" hidden="1" x14ac:dyDescent="0.2">
      <c r="A381" t="s">
        <v>29</v>
      </c>
      <c r="B381" s="1">
        <v>47102</v>
      </c>
      <c r="C381">
        <v>292.05999755859301</v>
      </c>
      <c r="D381">
        <v>270</v>
      </c>
      <c r="E381" s="5">
        <v>2.5965662305023098</v>
      </c>
      <c r="F381">
        <v>0.03</v>
      </c>
      <c r="G381">
        <v>0</v>
      </c>
      <c r="H381" s="5">
        <v>31.7</v>
      </c>
      <c r="I381" t="s">
        <v>8</v>
      </c>
      <c r="J381">
        <v>30.2</v>
      </c>
      <c r="K381">
        <v>33.200000000000003</v>
      </c>
      <c r="L381">
        <v>31.2</v>
      </c>
      <c r="M381">
        <v>10</v>
      </c>
      <c r="N381">
        <v>283</v>
      </c>
      <c r="O381" s="4">
        <v>0.24137111175537099</v>
      </c>
      <c r="P381" s="4">
        <v>1.08170369466145</v>
      </c>
      <c r="Q381" s="4">
        <v>0.29047561055490101</v>
      </c>
      <c r="R381" s="4">
        <v>31.6999999999701</v>
      </c>
      <c r="S381" s="4">
        <v>0.56824662368985801</v>
      </c>
      <c r="T381" s="4">
        <v>0.10017816626095701</v>
      </c>
      <c r="U381" s="4">
        <v>-0.28493375851256902</v>
      </c>
      <c r="V381" s="4">
        <v>2.48319515045062E-3</v>
      </c>
      <c r="W381" s="4">
        <v>159.758540290008</v>
      </c>
      <c r="X381" s="4">
        <v>-5.4884920366209702</v>
      </c>
      <c r="Y381" s="4">
        <v>-298.391556245971</v>
      </c>
      <c r="Z381" t="b">
        <v>1</v>
      </c>
      <c r="AA381" t="b">
        <v>0</v>
      </c>
    </row>
    <row r="382" spans="1:27" hidden="1" x14ac:dyDescent="0.2">
      <c r="A382" t="s">
        <v>29</v>
      </c>
      <c r="B382" s="1">
        <v>46738</v>
      </c>
      <c r="C382">
        <v>292.05999755859301</v>
      </c>
      <c r="D382">
        <v>275</v>
      </c>
      <c r="E382" s="4">
        <v>1.5999885702488701</v>
      </c>
      <c r="F382">
        <v>0.03</v>
      </c>
      <c r="G382">
        <v>0</v>
      </c>
      <c r="H382" s="5">
        <v>57.975000000000001</v>
      </c>
      <c r="I382" t="s">
        <v>7</v>
      </c>
      <c r="J382">
        <v>55.95</v>
      </c>
      <c r="K382">
        <v>60</v>
      </c>
      <c r="L382">
        <v>58.55</v>
      </c>
      <c r="M382">
        <v>9</v>
      </c>
      <c r="N382">
        <v>444</v>
      </c>
      <c r="O382" s="4">
        <v>0.35906097488403299</v>
      </c>
      <c r="P382" s="4">
        <v>1.0620363547585201</v>
      </c>
      <c r="Q382" s="4">
        <v>0.29728685870523502</v>
      </c>
      <c r="R382" s="4">
        <v>57.975000000001799</v>
      </c>
      <c r="S382" s="4">
        <v>0.47572291022353902</v>
      </c>
      <c r="T382" s="4">
        <v>9.9682816591619094E-2</v>
      </c>
      <c r="U382" s="4">
        <v>0.68286410157162403</v>
      </c>
      <c r="V382" s="4">
        <v>3.2438498805374902E-3</v>
      </c>
      <c r="W382" s="4">
        <v>131.61260779365799</v>
      </c>
      <c r="X382" s="4">
        <v>-16.471049336462499</v>
      </c>
      <c r="Y382" s="4">
        <v>226.338043661829</v>
      </c>
      <c r="Z382" t="b">
        <v>0</v>
      </c>
      <c r="AA382" t="b">
        <v>0</v>
      </c>
    </row>
    <row r="383" spans="1:27" hidden="1" x14ac:dyDescent="0.2">
      <c r="A383" t="s">
        <v>29</v>
      </c>
      <c r="B383" s="1">
        <v>46185</v>
      </c>
      <c r="C383">
        <v>292.05999755859301</v>
      </c>
      <c r="D383">
        <v>290</v>
      </c>
      <c r="E383" s="4">
        <v>8.5957200196307704E-2</v>
      </c>
      <c r="F383">
        <v>0.03</v>
      </c>
      <c r="G383">
        <v>0</v>
      </c>
      <c r="H383" s="5">
        <v>9.8249999999999993</v>
      </c>
      <c r="I383" t="s">
        <v>7</v>
      </c>
      <c r="J383" s="2" t="s">
        <v>230</v>
      </c>
      <c r="K383" s="3" t="s">
        <v>231</v>
      </c>
      <c r="L383" s="3" t="s">
        <v>232</v>
      </c>
      <c r="M383">
        <v>169</v>
      </c>
      <c r="N383">
        <v>1239</v>
      </c>
      <c r="O383" s="4">
        <v>0.25470716003417898</v>
      </c>
      <c r="P383" s="4">
        <v>1.0071034398572101</v>
      </c>
      <c r="Q383" s="4">
        <v>0.24556909707536201</v>
      </c>
      <c r="R383" s="4">
        <v>9.8250000000000099</v>
      </c>
      <c r="S383" s="4">
        <v>0.17012961744869601</v>
      </c>
      <c r="T383" s="4">
        <v>9.8132543920838602E-2</v>
      </c>
      <c r="U383" s="4">
        <v>0.56754589915881504</v>
      </c>
      <c r="V383" s="4">
        <v>1.86998453990583E-2</v>
      </c>
      <c r="W383" s="4">
        <v>33.6696145863136</v>
      </c>
      <c r="X383" s="4">
        <v>-52.772937355179103</v>
      </c>
      <c r="Y383" s="4">
        <v>13.4035171589362</v>
      </c>
      <c r="Z383" t="b">
        <v>0</v>
      </c>
      <c r="AA383" t="b">
        <v>0</v>
      </c>
    </row>
    <row r="384" spans="1:27" hidden="1" x14ac:dyDescent="0.2">
      <c r="A384" t="s">
        <v>29</v>
      </c>
      <c r="B384" s="1">
        <v>46555</v>
      </c>
      <c r="C384">
        <v>292.05999755859301</v>
      </c>
      <c r="D384">
        <v>280</v>
      </c>
      <c r="E384" s="4">
        <v>1.0989618995621599</v>
      </c>
      <c r="F384">
        <v>0.03</v>
      </c>
      <c r="G384">
        <v>0</v>
      </c>
      <c r="H384" s="5">
        <v>45.375</v>
      </c>
      <c r="I384" t="s">
        <v>7</v>
      </c>
      <c r="J384">
        <v>45.2</v>
      </c>
      <c r="K384">
        <v>45.55</v>
      </c>
      <c r="L384">
        <v>44.9</v>
      </c>
      <c r="M384">
        <v>1</v>
      </c>
      <c r="N384">
        <v>7911</v>
      </c>
      <c r="O384" s="4">
        <v>0.328772581481933</v>
      </c>
      <c r="P384" s="4">
        <v>1.04307141985212</v>
      </c>
      <c r="Q384" s="4">
        <v>0.287967850745944</v>
      </c>
      <c r="R384" s="4">
        <v>45.375</v>
      </c>
      <c r="S384" s="4">
        <v>0.39984168021935501</v>
      </c>
      <c r="T384" s="4">
        <v>9.79609978475173E-2</v>
      </c>
      <c r="U384" s="4">
        <v>0.65536343531654795</v>
      </c>
      <c r="V384" s="4">
        <v>4.1772128425758403E-3</v>
      </c>
      <c r="W384" s="4">
        <v>112.760605686698</v>
      </c>
      <c r="X384" s="4">
        <v>-19.154596209467101</v>
      </c>
      <c r="Y384" s="4">
        <v>160.48189338325</v>
      </c>
      <c r="Z384" t="b">
        <v>0</v>
      </c>
      <c r="AA384" t="b">
        <v>0</v>
      </c>
    </row>
    <row r="385" spans="1:27" hidden="1" x14ac:dyDescent="0.2">
      <c r="A385" t="s">
        <v>29</v>
      </c>
      <c r="B385" s="1">
        <v>46374</v>
      </c>
      <c r="C385">
        <v>292.05999755859301</v>
      </c>
      <c r="D385">
        <v>285</v>
      </c>
      <c r="E385" s="4">
        <v>0.60341093023648795</v>
      </c>
      <c r="F385">
        <v>0.03</v>
      </c>
      <c r="G385">
        <v>0</v>
      </c>
      <c r="H385" s="5">
        <v>30.725000000000001</v>
      </c>
      <c r="I385" t="s">
        <v>7</v>
      </c>
      <c r="J385">
        <v>30.55</v>
      </c>
      <c r="K385" s="2" t="s">
        <v>30</v>
      </c>
      <c r="L385">
        <v>29.98</v>
      </c>
      <c r="M385">
        <v>4</v>
      </c>
      <c r="N385">
        <v>1772</v>
      </c>
      <c r="O385" s="4">
        <v>0.30409936630249002</v>
      </c>
      <c r="P385" s="4">
        <v>1.02477192125822</v>
      </c>
      <c r="Q385" s="4">
        <v>0.27308042333321098</v>
      </c>
      <c r="R385" s="4">
        <v>30.724999999996999</v>
      </c>
      <c r="S385" s="4">
        <v>0.30675621828267302</v>
      </c>
      <c r="T385" s="4">
        <v>9.4628630297990707E-2</v>
      </c>
      <c r="U385" s="4">
        <v>0.62048553235866799</v>
      </c>
      <c r="V385" s="4">
        <v>6.1433804959092298E-3</v>
      </c>
      <c r="W385" s="4">
        <v>86.348601721919493</v>
      </c>
      <c r="X385" s="4">
        <v>-24.053836979861501</v>
      </c>
      <c r="Y385" s="4">
        <v>90.809726384958395</v>
      </c>
      <c r="Z385" t="b">
        <v>0</v>
      </c>
      <c r="AA385" t="b">
        <v>0</v>
      </c>
    </row>
    <row r="386" spans="1:27" hidden="1" x14ac:dyDescent="0.2">
      <c r="A386" t="s">
        <v>29</v>
      </c>
      <c r="B386" s="1">
        <v>46185</v>
      </c>
      <c r="C386">
        <v>292.05999755859301</v>
      </c>
      <c r="D386">
        <v>290</v>
      </c>
      <c r="E386" s="5">
        <v>8.5957200196307704E-2</v>
      </c>
      <c r="F386">
        <v>0.03</v>
      </c>
      <c r="G386">
        <v>0</v>
      </c>
      <c r="H386" s="5">
        <v>7.2249999999999996</v>
      </c>
      <c r="I386" t="s">
        <v>8</v>
      </c>
      <c r="J386" s="3" t="s">
        <v>255</v>
      </c>
      <c r="K386" s="2" t="s">
        <v>280</v>
      </c>
      <c r="L386" s="2" t="s">
        <v>277</v>
      </c>
      <c r="M386">
        <v>83</v>
      </c>
      <c r="N386">
        <v>199</v>
      </c>
      <c r="O386" s="4">
        <v>0.23731231445312401</v>
      </c>
      <c r="P386" s="4">
        <v>1.0071034398572101</v>
      </c>
      <c r="Q386" s="4">
        <v>0.25171172110884799</v>
      </c>
      <c r="R386" s="4">
        <v>7.2249999999999801</v>
      </c>
      <c r="S386" s="4">
        <v>0.16775682318753099</v>
      </c>
      <c r="T386" s="4">
        <v>9.3958826988784605E-2</v>
      </c>
      <c r="U386" s="4">
        <v>-0.43338729556460298</v>
      </c>
      <c r="V386" s="4">
        <v>1.82508201215189E-2</v>
      </c>
      <c r="W386" s="4">
        <v>33.683114346287901</v>
      </c>
      <c r="X386" s="4">
        <v>-45.303766214259603</v>
      </c>
      <c r="Y386" s="4">
        <v>-11.5010813359766</v>
      </c>
      <c r="Z386" t="b">
        <v>1</v>
      </c>
      <c r="AA386" t="b">
        <v>0</v>
      </c>
    </row>
    <row r="387" spans="1:27" hidden="1" x14ac:dyDescent="0.2">
      <c r="A387" t="s">
        <v>29</v>
      </c>
      <c r="B387" s="1">
        <v>46191</v>
      </c>
      <c r="C387">
        <v>292.05999755859301</v>
      </c>
      <c r="D387">
        <v>290</v>
      </c>
      <c r="E387" s="5">
        <v>0.102384294092041</v>
      </c>
      <c r="F387">
        <v>0.03</v>
      </c>
      <c r="G387">
        <v>0</v>
      </c>
      <c r="H387" s="5">
        <v>7.7249999999999996</v>
      </c>
      <c r="I387" t="s">
        <v>8</v>
      </c>
      <c r="J387" s="3" t="s">
        <v>272</v>
      </c>
      <c r="K387" s="2" t="s">
        <v>269</v>
      </c>
      <c r="L387" s="2" t="s">
        <v>268</v>
      </c>
      <c r="M387">
        <v>180</v>
      </c>
      <c r="N387">
        <v>4020</v>
      </c>
      <c r="O387" s="4">
        <v>0.23139196350097599</v>
      </c>
      <c r="P387" s="4">
        <v>1.0071034398572101</v>
      </c>
      <c r="Q387" s="4">
        <v>0.246035094950114</v>
      </c>
      <c r="R387" s="4">
        <v>7.7249999999999996</v>
      </c>
      <c r="S387" s="4">
        <v>0.16829029763697401</v>
      </c>
      <c r="T387" s="4">
        <v>8.9565105304091494E-2</v>
      </c>
      <c r="U387" s="4">
        <v>-0.43317745318530798</v>
      </c>
      <c r="V387" s="4">
        <v>1.7107017343341899E-2</v>
      </c>
      <c r="W387" s="4">
        <v>36.7577441575596</v>
      </c>
      <c r="X387" s="4">
        <v>-40.138277183106702</v>
      </c>
      <c r="Y387" s="4">
        <v>-13.743945383851001</v>
      </c>
      <c r="Z387" t="b">
        <v>1</v>
      </c>
      <c r="AA387" t="b">
        <v>0</v>
      </c>
    </row>
    <row r="388" spans="1:27" hidden="1" x14ac:dyDescent="0.2">
      <c r="A388" t="s">
        <v>29</v>
      </c>
      <c r="B388" s="1">
        <v>46199</v>
      </c>
      <c r="C388">
        <v>292.05999755859301</v>
      </c>
      <c r="D388">
        <v>290</v>
      </c>
      <c r="E388" s="4">
        <v>0.124287092298907</v>
      </c>
      <c r="F388">
        <v>0.03</v>
      </c>
      <c r="G388">
        <v>0</v>
      </c>
      <c r="H388" s="5">
        <v>11.275</v>
      </c>
      <c r="I388" t="s">
        <v>7</v>
      </c>
      <c r="J388">
        <v>11</v>
      </c>
      <c r="K388" s="3" t="s">
        <v>192</v>
      </c>
      <c r="L388" s="3" t="s">
        <v>193</v>
      </c>
      <c r="M388">
        <v>62</v>
      </c>
      <c r="N388">
        <v>176</v>
      </c>
      <c r="O388" s="4">
        <v>0.25214370910644501</v>
      </c>
      <c r="P388" s="4">
        <v>1.0071034398572101</v>
      </c>
      <c r="Q388" s="4">
        <v>0.235629271471195</v>
      </c>
      <c r="R388" s="4">
        <v>11.275</v>
      </c>
      <c r="S388" s="4">
        <v>0.171629801688477</v>
      </c>
      <c r="T388" s="4">
        <v>8.8560175838836894E-2</v>
      </c>
      <c r="U388" s="4">
        <v>0.56813571163196497</v>
      </c>
      <c r="V388" s="4">
        <v>1.6203143332535499E-2</v>
      </c>
      <c r="W388" s="4">
        <v>40.476103386892298</v>
      </c>
      <c r="X388" s="4">
        <v>-43.007884576847097</v>
      </c>
      <c r="Y388" s="4">
        <v>19.221584782008101</v>
      </c>
      <c r="Z388" t="b">
        <v>0</v>
      </c>
      <c r="AA388" t="b">
        <v>0</v>
      </c>
    </row>
    <row r="389" spans="1:27" hidden="1" x14ac:dyDescent="0.2">
      <c r="A389" t="s">
        <v>29</v>
      </c>
      <c r="B389" s="1">
        <v>46199</v>
      </c>
      <c r="C389">
        <v>292.05999755859301</v>
      </c>
      <c r="D389">
        <v>290</v>
      </c>
      <c r="E389" s="5">
        <v>0.124287092298907</v>
      </c>
      <c r="F389">
        <v>0.03</v>
      </c>
      <c r="G389">
        <v>0</v>
      </c>
      <c r="H389" s="5">
        <v>8.4749999999999996</v>
      </c>
      <c r="I389" t="s">
        <v>8</v>
      </c>
      <c r="J389" s="2" t="s">
        <v>258</v>
      </c>
      <c r="K389" s="3" t="s">
        <v>247</v>
      </c>
      <c r="L389" s="3" t="s">
        <v>259</v>
      </c>
      <c r="N389">
        <v>46</v>
      </c>
      <c r="O389" s="4">
        <v>0.231269894409179</v>
      </c>
      <c r="P389" s="4">
        <v>1.0071034398572101</v>
      </c>
      <c r="Q389" s="4">
        <v>0.24400937235731601</v>
      </c>
      <c r="R389" s="4">
        <v>8.4749999999999801</v>
      </c>
      <c r="S389" s="4">
        <v>0.16863907917470899</v>
      </c>
      <c r="T389" s="4">
        <v>8.2615101173292502E-2</v>
      </c>
      <c r="U389" s="4">
        <v>-0.43304027001449202</v>
      </c>
      <c r="V389" s="4">
        <v>1.5654636445865198E-2</v>
      </c>
      <c r="W389" s="4">
        <v>40.496703876782497</v>
      </c>
      <c r="X389" s="4">
        <v>-35.704560866279103</v>
      </c>
      <c r="Y389" s="4">
        <v>-16.772386529256998</v>
      </c>
      <c r="Z389" t="b">
        <v>1</v>
      </c>
      <c r="AA389" t="b">
        <v>0</v>
      </c>
    </row>
    <row r="390" spans="1:27" x14ac:dyDescent="0.2">
      <c r="A390" t="s">
        <v>29</v>
      </c>
      <c r="B390" s="1">
        <v>46647</v>
      </c>
      <c r="C390">
        <v>292.05999755859301</v>
      </c>
      <c r="D390">
        <v>280</v>
      </c>
      <c r="E390" s="4">
        <v>1.35084416305146</v>
      </c>
      <c r="F390">
        <v>0.03</v>
      </c>
      <c r="G390">
        <v>0</v>
      </c>
      <c r="H390" s="5">
        <v>50</v>
      </c>
      <c r="I390" t="s">
        <v>7</v>
      </c>
      <c r="J390">
        <v>48</v>
      </c>
      <c r="K390">
        <v>52</v>
      </c>
      <c r="L390">
        <v>51.5</v>
      </c>
      <c r="N390">
        <v>1</v>
      </c>
      <c r="O390" s="4">
        <v>0.346350530700683</v>
      </c>
      <c r="P390" s="4">
        <v>1.04307141985212</v>
      </c>
      <c r="Q390" s="4">
        <v>0.28808063904019299</v>
      </c>
      <c r="R390" s="4">
        <v>50.000000000010402</v>
      </c>
      <c r="S390" s="4">
        <v>0.414392404101387</v>
      </c>
      <c r="T390" s="4">
        <v>7.9568314209952903E-2</v>
      </c>
      <c r="U390" s="4">
        <v>0.66070662454173101</v>
      </c>
      <c r="V390" s="4">
        <v>3.7439715176102099E-3</v>
      </c>
      <c r="W390" s="4">
        <v>124.27850289872001</v>
      </c>
      <c r="X390" s="4">
        <v>-17.540778208568501</v>
      </c>
      <c r="Y390" s="4">
        <v>193.12475304714101</v>
      </c>
      <c r="Z390" t="b">
        <v>0</v>
      </c>
      <c r="AA390" t="b">
        <v>0</v>
      </c>
    </row>
    <row r="391" spans="1:27" hidden="1" x14ac:dyDescent="0.2">
      <c r="A391" t="s">
        <v>29</v>
      </c>
      <c r="B391" s="1">
        <v>46220</v>
      </c>
      <c r="C391">
        <v>292.05999755859301</v>
      </c>
      <c r="D391">
        <v>290</v>
      </c>
      <c r="E391" s="5">
        <v>0.18178195212440099</v>
      </c>
      <c r="F391">
        <v>0.03</v>
      </c>
      <c r="G391">
        <v>0</v>
      </c>
      <c r="H391" s="5">
        <v>10.074999999999999</v>
      </c>
      <c r="I391" t="s">
        <v>8</v>
      </c>
      <c r="J391">
        <v>10</v>
      </c>
      <c r="K391" s="3" t="s">
        <v>222</v>
      </c>
      <c r="L391" s="3" t="s">
        <v>223</v>
      </c>
      <c r="M391">
        <v>33</v>
      </c>
      <c r="N391">
        <v>1391</v>
      </c>
      <c r="O391" s="4">
        <v>0.22235885070800701</v>
      </c>
      <c r="P391" s="4">
        <v>1.0071034398572101</v>
      </c>
      <c r="Q391" s="4">
        <v>0.239220137904845</v>
      </c>
      <c r="R391" s="4">
        <v>10.075000000006099</v>
      </c>
      <c r="S391" s="4">
        <v>0.17386514187929</v>
      </c>
      <c r="T391" s="4">
        <v>7.1871495658263798E-2</v>
      </c>
      <c r="U391" s="4">
        <v>-0.43098572404296498</v>
      </c>
      <c r="V391" s="4">
        <v>1.31916982242564E-2</v>
      </c>
      <c r="W391" s="4">
        <v>48.932044448795502</v>
      </c>
      <c r="X391" s="4">
        <v>-28.1181635785236</v>
      </c>
      <c r="Y391" s="4">
        <v>-24.713018168205998</v>
      </c>
      <c r="Z391" t="b">
        <v>1</v>
      </c>
      <c r="AA391" t="b">
        <v>0</v>
      </c>
    </row>
    <row r="392" spans="1:27" hidden="1" x14ac:dyDescent="0.2">
      <c r="A392" t="s">
        <v>29</v>
      </c>
      <c r="B392" s="1">
        <v>47102</v>
      </c>
      <c r="C392">
        <v>292.05999755859301</v>
      </c>
      <c r="D392">
        <v>270</v>
      </c>
      <c r="E392" s="4">
        <v>2.5965662305023098</v>
      </c>
      <c r="F392">
        <v>0.03</v>
      </c>
      <c r="G392">
        <v>0</v>
      </c>
      <c r="H392" s="5">
        <v>76.400000000000006</v>
      </c>
      <c r="I392" t="s">
        <v>7</v>
      </c>
      <c r="J392">
        <v>74.5</v>
      </c>
      <c r="K392">
        <v>78.3</v>
      </c>
      <c r="L392">
        <v>76.319999999999993</v>
      </c>
      <c r="M392">
        <v>2</v>
      </c>
      <c r="N392">
        <v>2230</v>
      </c>
      <c r="O392" s="4">
        <v>0.37449508567810003</v>
      </c>
      <c r="P392" s="4">
        <v>1.08170369466145</v>
      </c>
      <c r="Q392" s="4">
        <v>0.30551694785710998</v>
      </c>
      <c r="R392" s="4">
        <v>76.400000000024804</v>
      </c>
      <c r="S392" s="4">
        <v>0.56391124363134104</v>
      </c>
      <c r="T392" s="4">
        <v>7.1605379367274499E-2</v>
      </c>
      <c r="U392" s="4">
        <v>0.71359273115768396</v>
      </c>
      <c r="V392" s="4">
        <v>2.3667427162600502E-3</v>
      </c>
      <c r="W392" s="4">
        <v>160.15109598040999</v>
      </c>
      <c r="X392" s="4">
        <v>-13.382198837268501</v>
      </c>
      <c r="Y392" s="4">
        <v>342.77761902552299</v>
      </c>
      <c r="Z392" t="b">
        <v>0</v>
      </c>
      <c r="AA392" t="b">
        <v>0</v>
      </c>
    </row>
    <row r="393" spans="1:27" hidden="1" x14ac:dyDescent="0.2">
      <c r="A393" t="s">
        <v>29</v>
      </c>
      <c r="B393" s="1">
        <v>46220</v>
      </c>
      <c r="C393">
        <v>292.05999755859301</v>
      </c>
      <c r="D393">
        <v>290</v>
      </c>
      <c r="E393" s="4">
        <v>0.18178195212440099</v>
      </c>
      <c r="F393">
        <v>0.03</v>
      </c>
      <c r="G393">
        <v>0</v>
      </c>
      <c r="H393" s="5">
        <v>13.75</v>
      </c>
      <c r="I393" t="s">
        <v>7</v>
      </c>
      <c r="J393" s="2" t="s">
        <v>149</v>
      </c>
      <c r="K393" s="2" t="s">
        <v>143</v>
      </c>
      <c r="L393" s="2" t="s">
        <v>144</v>
      </c>
      <c r="M393">
        <v>148</v>
      </c>
      <c r="N393">
        <v>12929</v>
      </c>
      <c r="O393" s="4">
        <v>0.25669078277587798</v>
      </c>
      <c r="P393" s="4">
        <v>1.0071034398572101</v>
      </c>
      <c r="Q393" s="4">
        <v>0.239992703221065</v>
      </c>
      <c r="R393" s="4">
        <v>13.7500000000065</v>
      </c>
      <c r="S393" s="4">
        <v>0.17363430908175101</v>
      </c>
      <c r="T393" s="4">
        <v>7.1311272725616007E-2</v>
      </c>
      <c r="U393" s="4">
        <v>0.56892356659157395</v>
      </c>
      <c r="V393" s="4">
        <v>1.3149759952994699E-2</v>
      </c>
      <c r="W393" s="4">
        <v>48.934007012274201</v>
      </c>
      <c r="X393" s="4">
        <v>-36.874193759016798</v>
      </c>
      <c r="Y393" s="4">
        <v>27.705353779011801</v>
      </c>
      <c r="Z393" t="b">
        <v>0</v>
      </c>
      <c r="AA393" t="b">
        <v>0</v>
      </c>
    </row>
    <row r="394" spans="1:27" hidden="1" x14ac:dyDescent="0.2">
      <c r="A394" t="s">
        <v>29</v>
      </c>
      <c r="B394" s="1">
        <v>46738</v>
      </c>
      <c r="C394">
        <v>292.05999755859301</v>
      </c>
      <c r="D394">
        <v>280</v>
      </c>
      <c r="E394" s="5">
        <v>1.5999885702488701</v>
      </c>
      <c r="F394">
        <v>0.03</v>
      </c>
      <c r="G394">
        <v>0</v>
      </c>
      <c r="H394" s="5">
        <v>28.675000000000001</v>
      </c>
      <c r="I394" t="s">
        <v>8</v>
      </c>
      <c r="J394">
        <v>28</v>
      </c>
      <c r="K394">
        <v>29.35</v>
      </c>
      <c r="L394">
        <v>27.45</v>
      </c>
      <c r="M394">
        <v>1</v>
      </c>
      <c r="N394">
        <v>2942</v>
      </c>
      <c r="O394" s="4">
        <v>0.24353783813476501</v>
      </c>
      <c r="P394" s="4">
        <v>1.04307141985212</v>
      </c>
      <c r="Q394" s="4">
        <v>0.28545105578431901</v>
      </c>
      <c r="R394" s="4">
        <v>28.6750000000001</v>
      </c>
      <c r="S394" s="4">
        <v>0.430263256789507</v>
      </c>
      <c r="T394" s="4">
        <v>6.9194347750052704E-2</v>
      </c>
      <c r="U394" s="4">
        <v>-0.33350207594109799</v>
      </c>
      <c r="V394" s="4">
        <v>3.4486426317476902E-3</v>
      </c>
      <c r="W394" s="4">
        <v>134.35099308235601</v>
      </c>
      <c r="X394" s="4">
        <v>-8.20232990555672</v>
      </c>
      <c r="Y394" s="4">
        <v>-201.72274374046199</v>
      </c>
      <c r="Z394" t="b">
        <v>1</v>
      </c>
      <c r="AA394" t="b">
        <v>0</v>
      </c>
    </row>
    <row r="395" spans="1:27" hidden="1" x14ac:dyDescent="0.2">
      <c r="A395" t="s">
        <v>29</v>
      </c>
      <c r="B395" s="1">
        <v>46773</v>
      </c>
      <c r="C395">
        <v>292.05999755859301</v>
      </c>
      <c r="D395">
        <v>280</v>
      </c>
      <c r="E395" s="5">
        <v>1.6958133396347299</v>
      </c>
      <c r="F395">
        <v>0.03</v>
      </c>
      <c r="G395">
        <v>0</v>
      </c>
      <c r="H395" s="5">
        <v>29.324999999999999</v>
      </c>
      <c r="I395" t="s">
        <v>8</v>
      </c>
      <c r="J395" s="2" t="s">
        <v>42</v>
      </c>
      <c r="K395">
        <v>30.15</v>
      </c>
      <c r="L395">
        <v>28.85</v>
      </c>
      <c r="M395">
        <v>132</v>
      </c>
      <c r="N395">
        <v>1539</v>
      </c>
      <c r="O395" s="4">
        <v>0.242073009033203</v>
      </c>
      <c r="P395" s="4">
        <v>1.04307141985212</v>
      </c>
      <c r="Q395" s="4">
        <v>0.28459831726833601</v>
      </c>
      <c r="R395" s="4">
        <v>29.325000000000099</v>
      </c>
      <c r="S395" s="4">
        <v>0.43636086090198201</v>
      </c>
      <c r="T395" s="4">
        <v>6.5747261398547793E-2</v>
      </c>
      <c r="U395" s="4">
        <v>-0.33128746561306599</v>
      </c>
      <c r="V395" s="4">
        <v>3.3509616453504501E-3</v>
      </c>
      <c r="W395" s="4">
        <v>137.950724789699</v>
      </c>
      <c r="X395" s="4">
        <v>-7.7933023948226703</v>
      </c>
      <c r="Y395" s="4">
        <v>-213.80953032001099</v>
      </c>
      <c r="Z395" t="b">
        <v>1</v>
      </c>
      <c r="AA395" t="b">
        <v>0</v>
      </c>
    </row>
    <row r="396" spans="1:27" hidden="1" x14ac:dyDescent="0.2">
      <c r="A396" t="s">
        <v>29</v>
      </c>
      <c r="B396" s="1">
        <v>46829</v>
      </c>
      <c r="C396">
        <v>292.05999755859301</v>
      </c>
      <c r="D396">
        <v>280</v>
      </c>
      <c r="E396" s="5">
        <v>1.8491329737870399</v>
      </c>
      <c r="F396">
        <v>0.03</v>
      </c>
      <c r="G396">
        <v>0</v>
      </c>
      <c r="H396" s="5">
        <v>30.675000000000001</v>
      </c>
      <c r="I396" t="s">
        <v>8</v>
      </c>
      <c r="J396">
        <v>28.75</v>
      </c>
      <c r="K396">
        <v>32.6</v>
      </c>
      <c r="L396" s="2" t="s">
        <v>34</v>
      </c>
      <c r="M396">
        <v>13</v>
      </c>
      <c r="N396">
        <v>465</v>
      </c>
      <c r="O396" s="4">
        <v>0.24791706680297801</v>
      </c>
      <c r="P396" s="4">
        <v>1.04307141985212</v>
      </c>
      <c r="Q396" s="4">
        <v>0.28597491478773202</v>
      </c>
      <c r="R396" s="4">
        <v>30.6750000000001</v>
      </c>
      <c r="S396" s="4">
        <v>0.44552984976920201</v>
      </c>
      <c r="T396" s="4">
        <v>5.6653070883397702E-2</v>
      </c>
      <c r="U396" s="4">
        <v>-0.32796844661535901</v>
      </c>
      <c r="V396" s="4">
        <v>3.1807016571013501E-3</v>
      </c>
      <c r="W396" s="4">
        <v>143.47068501754899</v>
      </c>
      <c r="X396" s="4">
        <v>-7.30027898391306</v>
      </c>
      <c r="Y396" s="4">
        <v>-233.84406247391601</v>
      </c>
      <c r="Z396" t="b">
        <v>1</v>
      </c>
      <c r="AA396" t="b">
        <v>0</v>
      </c>
    </row>
    <row r="397" spans="1:27" hidden="1" x14ac:dyDescent="0.2">
      <c r="A397" t="s">
        <v>29</v>
      </c>
      <c r="B397" s="1">
        <v>46738</v>
      </c>
      <c r="C397">
        <v>292.05999755859301</v>
      </c>
      <c r="D397">
        <v>280</v>
      </c>
      <c r="E397" s="4">
        <v>1.5999885702488701</v>
      </c>
      <c r="F397">
        <v>0.03</v>
      </c>
      <c r="G397">
        <v>0</v>
      </c>
      <c r="H397" s="5">
        <v>55</v>
      </c>
      <c r="I397" t="s">
        <v>7</v>
      </c>
      <c r="J397">
        <v>53</v>
      </c>
      <c r="K397">
        <v>57</v>
      </c>
      <c r="L397">
        <v>55.99</v>
      </c>
      <c r="M397">
        <v>8</v>
      </c>
      <c r="N397">
        <v>2079</v>
      </c>
      <c r="O397" s="4">
        <v>0.35387303848266499</v>
      </c>
      <c r="P397" s="4">
        <v>1.04307141985212</v>
      </c>
      <c r="Q397" s="4">
        <v>0.293951804929243</v>
      </c>
      <c r="R397" s="4">
        <v>55</v>
      </c>
      <c r="S397" s="4">
        <v>0.42841771279400898</v>
      </c>
      <c r="T397" s="4">
        <v>5.6596150514782298E-2</v>
      </c>
      <c r="U397" s="4">
        <v>0.66582648444373904</v>
      </c>
      <c r="V397" s="4">
        <v>3.3515664591315299E-3</v>
      </c>
      <c r="W397" s="4">
        <v>134.457490529551</v>
      </c>
      <c r="X397" s="4">
        <v>-16.535183559201201</v>
      </c>
      <c r="Y397" s="4">
        <v>223.13645626599899</v>
      </c>
      <c r="Z397" t="b">
        <v>0</v>
      </c>
      <c r="AA397" t="b">
        <v>0</v>
      </c>
    </row>
    <row r="398" spans="1:27" x14ac:dyDescent="0.2">
      <c r="A398" t="s">
        <v>29</v>
      </c>
      <c r="B398" s="1">
        <v>46773</v>
      </c>
      <c r="C398">
        <v>292.05999755859301</v>
      </c>
      <c r="D398">
        <v>280</v>
      </c>
      <c r="E398" s="4">
        <v>1.6958133396347299</v>
      </c>
      <c r="F398">
        <v>0.03</v>
      </c>
      <c r="G398">
        <v>0</v>
      </c>
      <c r="H398" s="5">
        <v>56.15</v>
      </c>
      <c r="I398" t="s">
        <v>7</v>
      </c>
      <c r="J398">
        <v>54.2</v>
      </c>
      <c r="K398">
        <v>58.1</v>
      </c>
      <c r="L398">
        <v>58</v>
      </c>
      <c r="M398">
        <v>95</v>
      </c>
      <c r="N398">
        <v>2794</v>
      </c>
      <c r="O398" s="4">
        <v>0.35135536346435498</v>
      </c>
      <c r="P398" s="4">
        <v>1.04307141985212</v>
      </c>
      <c r="Q398" s="4">
        <v>0.29094976659421601</v>
      </c>
      <c r="R398" s="4">
        <v>56.15</v>
      </c>
      <c r="S398" s="4">
        <v>0.43501587357747001</v>
      </c>
      <c r="T398" s="4">
        <v>5.6131200937265903E-2</v>
      </c>
      <c r="U398" s="4">
        <v>0.66822454722553704</v>
      </c>
      <c r="V398" s="4">
        <v>3.2797313134972301E-3</v>
      </c>
      <c r="W398" s="4">
        <v>138.031586960499</v>
      </c>
      <c r="X398" s="4">
        <v>-16.011351705292299</v>
      </c>
      <c r="Y398" s="4">
        <v>235.73782676749201</v>
      </c>
      <c r="Z398" t="b">
        <v>0</v>
      </c>
      <c r="AA398" t="b">
        <v>0</v>
      </c>
    </row>
    <row r="399" spans="1:27" hidden="1" x14ac:dyDescent="0.2">
      <c r="A399" t="s">
        <v>29</v>
      </c>
      <c r="B399" s="1">
        <v>46255</v>
      </c>
      <c r="C399">
        <v>292.05999755859301</v>
      </c>
      <c r="D399">
        <v>290</v>
      </c>
      <c r="E399" s="4">
        <v>0.27760672274276199</v>
      </c>
      <c r="F399">
        <v>0.03</v>
      </c>
      <c r="G399">
        <v>0</v>
      </c>
      <c r="H399" s="5">
        <v>17.875</v>
      </c>
      <c r="I399" t="s">
        <v>7</v>
      </c>
      <c r="J399" s="2" t="s">
        <v>113</v>
      </c>
      <c r="K399">
        <v>17.95</v>
      </c>
      <c r="L399">
        <v>17.649999999999999</v>
      </c>
      <c r="M399">
        <v>39</v>
      </c>
      <c r="N399">
        <v>6976</v>
      </c>
      <c r="O399" s="4">
        <v>0.27432976654052699</v>
      </c>
      <c r="P399" s="4">
        <v>1.0071034398572101</v>
      </c>
      <c r="Q399" s="4">
        <v>0.25529058340718402</v>
      </c>
      <c r="R399" s="4">
        <v>17.875</v>
      </c>
      <c r="S399" s="4">
        <v>0.181793703922357</v>
      </c>
      <c r="T399" s="4">
        <v>4.7285186646116098E-2</v>
      </c>
      <c r="U399" s="4">
        <v>0.57212768713374995</v>
      </c>
      <c r="V399" s="4">
        <v>9.9887631341786902E-3</v>
      </c>
      <c r="W399" s="4">
        <v>60.383828378923198</v>
      </c>
      <c r="X399" s="4">
        <v>-32.241476870471999</v>
      </c>
      <c r="Y399" s="4">
        <v>41.424644759700399</v>
      </c>
      <c r="Z399" t="b">
        <v>0</v>
      </c>
      <c r="AA399" t="b">
        <v>0</v>
      </c>
    </row>
    <row r="400" spans="1:27" hidden="1" x14ac:dyDescent="0.2">
      <c r="A400" t="s">
        <v>29</v>
      </c>
      <c r="B400" s="1">
        <v>46255</v>
      </c>
      <c r="C400">
        <v>292.05999755859301</v>
      </c>
      <c r="D400">
        <v>290</v>
      </c>
      <c r="E400" s="5">
        <v>0.27760672274276199</v>
      </c>
      <c r="F400">
        <v>0.03</v>
      </c>
      <c r="G400">
        <v>0</v>
      </c>
      <c r="H400" s="5">
        <v>13.45</v>
      </c>
      <c r="I400" t="s">
        <v>8</v>
      </c>
      <c r="J400">
        <v>13.35</v>
      </c>
      <c r="K400">
        <v>13.55</v>
      </c>
      <c r="L400">
        <v>13.75</v>
      </c>
      <c r="M400">
        <v>14</v>
      </c>
      <c r="N400">
        <v>1263</v>
      </c>
      <c r="O400" s="4">
        <v>0.23612214080810501</v>
      </c>
      <c r="P400" s="4">
        <v>1.0071034398572101</v>
      </c>
      <c r="Q400" s="4">
        <v>0.255955437133285</v>
      </c>
      <c r="R400" s="4">
        <v>13.4499999999999</v>
      </c>
      <c r="S400" s="4">
        <v>0.18167133385866699</v>
      </c>
      <c r="T400" s="4">
        <v>4.68125158086573E-2</v>
      </c>
      <c r="U400" s="4">
        <v>-0.42792033191947898</v>
      </c>
      <c r="V400" s="4">
        <v>9.9630385138121998E-3</v>
      </c>
      <c r="W400" s="4">
        <v>60.385171246863003</v>
      </c>
      <c r="X400" s="4">
        <v>-23.684933348532301</v>
      </c>
      <c r="Y400" s="4">
        <v>-38.428657538758401</v>
      </c>
      <c r="Z400" t="b">
        <v>1</v>
      </c>
      <c r="AA400" t="b">
        <v>0</v>
      </c>
    </row>
    <row r="401" spans="1:27" hidden="1" x14ac:dyDescent="0.2">
      <c r="A401" t="s">
        <v>29</v>
      </c>
      <c r="B401" s="1">
        <v>46829</v>
      </c>
      <c r="C401">
        <v>292.05999755859301</v>
      </c>
      <c r="D401">
        <v>280</v>
      </c>
      <c r="E401" s="4">
        <v>1.8491329737870399</v>
      </c>
      <c r="F401">
        <v>0.03</v>
      </c>
      <c r="G401">
        <v>0</v>
      </c>
      <c r="H401" s="5">
        <v>59.25</v>
      </c>
      <c r="I401" t="s">
        <v>7</v>
      </c>
      <c r="J401">
        <v>57</v>
      </c>
      <c r="K401">
        <v>61.5</v>
      </c>
      <c r="L401">
        <v>60.13</v>
      </c>
      <c r="M401">
        <v>114</v>
      </c>
      <c r="N401">
        <v>1311</v>
      </c>
      <c r="O401" s="4">
        <v>0.35920593193054101</v>
      </c>
      <c r="P401" s="4">
        <v>1.04307141985212</v>
      </c>
      <c r="Q401" s="4">
        <v>0.29576585191250798</v>
      </c>
      <c r="R401" s="4">
        <v>59.25</v>
      </c>
      <c r="S401" s="4">
        <v>0.44387479589371898</v>
      </c>
      <c r="T401" s="4">
        <v>4.1684023736223499E-2</v>
      </c>
      <c r="U401" s="4">
        <v>0.67143344610352995</v>
      </c>
      <c r="V401" s="4">
        <v>3.0776730913377099E-3</v>
      </c>
      <c r="W401" s="4">
        <v>143.57631921494399</v>
      </c>
      <c r="X401" s="4">
        <v>-15.587866451936801</v>
      </c>
      <c r="Y401" s="4">
        <v>253.051722124338</v>
      </c>
      <c r="Z401" t="b">
        <v>0</v>
      </c>
      <c r="AA401" t="b">
        <v>0</v>
      </c>
    </row>
    <row r="402" spans="1:27" hidden="1" x14ac:dyDescent="0.2">
      <c r="A402" t="s">
        <v>29</v>
      </c>
      <c r="B402" s="1">
        <v>46283</v>
      </c>
      <c r="C402">
        <v>292.05999755859301</v>
      </c>
      <c r="D402">
        <v>290</v>
      </c>
      <c r="E402" s="5">
        <v>0.354266533880364</v>
      </c>
      <c r="F402">
        <v>0.03</v>
      </c>
      <c r="G402">
        <v>0</v>
      </c>
      <c r="H402" s="5">
        <v>15.125</v>
      </c>
      <c r="I402" t="s">
        <v>8</v>
      </c>
      <c r="J402" s="2" t="s">
        <v>129</v>
      </c>
      <c r="K402" s="2" t="s">
        <v>140</v>
      </c>
      <c r="L402">
        <v>15</v>
      </c>
      <c r="M402">
        <v>1</v>
      </c>
      <c r="N402">
        <v>2175</v>
      </c>
      <c r="O402" s="4">
        <v>0.233100930786132</v>
      </c>
      <c r="P402" s="4">
        <v>1.0071034398572101</v>
      </c>
      <c r="Q402" s="4">
        <v>0.25583451583594302</v>
      </c>
      <c r="R402" s="4">
        <v>15.124999999999901</v>
      </c>
      <c r="S402" s="4">
        <v>0.19241651704434701</v>
      </c>
      <c r="T402" s="4">
        <v>4.0143062334227701E-2</v>
      </c>
      <c r="U402" s="4">
        <v>-0.42370797770304802</v>
      </c>
      <c r="V402" s="4">
        <v>8.8059071721025006E-3</v>
      </c>
      <c r="W402" s="4">
        <v>68.078115059399906</v>
      </c>
      <c r="X402" s="4">
        <v>-20.415201030976299</v>
      </c>
      <c r="Y402" s="4">
        <v>-49.198109830259</v>
      </c>
      <c r="Z402" t="b">
        <v>1</v>
      </c>
      <c r="AA402" t="b">
        <v>0</v>
      </c>
    </row>
    <row r="403" spans="1:27" hidden="1" x14ac:dyDescent="0.2">
      <c r="A403" t="s">
        <v>29</v>
      </c>
      <c r="B403" s="1">
        <v>46283</v>
      </c>
      <c r="C403">
        <v>292.05999755859301</v>
      </c>
      <c r="D403">
        <v>290</v>
      </c>
      <c r="E403" s="4">
        <v>0.354266533880364</v>
      </c>
      <c r="F403">
        <v>0.03</v>
      </c>
      <c r="G403">
        <v>0</v>
      </c>
      <c r="H403" s="5">
        <v>20.524999999999999</v>
      </c>
      <c r="I403" t="s">
        <v>7</v>
      </c>
      <c r="J403">
        <v>20.45</v>
      </c>
      <c r="K403" s="2" t="s">
        <v>96</v>
      </c>
      <c r="L403">
        <v>20.45</v>
      </c>
      <c r="M403">
        <v>84</v>
      </c>
      <c r="N403">
        <v>8860</v>
      </c>
      <c r="O403" s="4">
        <v>0.281592877502441</v>
      </c>
      <c r="P403" s="4">
        <v>1.0071034398572101</v>
      </c>
      <c r="Q403" s="4">
        <v>0.25986206488296798</v>
      </c>
      <c r="R403" s="4">
        <v>20.524999999999899</v>
      </c>
      <c r="S403" s="4">
        <v>0.19181292484984899</v>
      </c>
      <c r="T403" s="4">
        <v>3.7142261125922699E-2</v>
      </c>
      <c r="U403" s="4">
        <v>0.57605562680532296</v>
      </c>
      <c r="V403" s="4">
        <v>8.6704315719339595E-3</v>
      </c>
      <c r="W403" s="4">
        <v>68.086009783591706</v>
      </c>
      <c r="X403" s="4">
        <v>-29.402804929271898</v>
      </c>
      <c r="Y403" s="4">
        <v>52.331474755019897</v>
      </c>
      <c r="Z403" t="b">
        <v>0</v>
      </c>
      <c r="AA403" t="b">
        <v>0</v>
      </c>
    </row>
    <row r="404" spans="1:27" hidden="1" x14ac:dyDescent="0.2">
      <c r="A404" t="s">
        <v>29</v>
      </c>
      <c r="B404" s="1">
        <v>46311</v>
      </c>
      <c r="C404">
        <v>292.05999755859301</v>
      </c>
      <c r="D404">
        <v>290</v>
      </c>
      <c r="E404" s="5">
        <v>0.43092634749613401</v>
      </c>
      <c r="F404">
        <v>0.03</v>
      </c>
      <c r="G404">
        <v>0</v>
      </c>
      <c r="H404" s="5">
        <v>16.850000000000001</v>
      </c>
      <c r="I404" t="s">
        <v>8</v>
      </c>
      <c r="J404" s="2" t="s">
        <v>126</v>
      </c>
      <c r="K404">
        <v>17</v>
      </c>
      <c r="L404" s="2" t="s">
        <v>125</v>
      </c>
      <c r="M404">
        <v>2</v>
      </c>
      <c r="N404">
        <v>273</v>
      </c>
      <c r="O404" s="4">
        <v>0.23517610534667899</v>
      </c>
      <c r="P404" s="4">
        <v>1.0071034398572101</v>
      </c>
      <c r="Q404" s="4">
        <v>0.259229093329575</v>
      </c>
      <c r="R404" s="4">
        <v>16.849999999999898</v>
      </c>
      <c r="S404" s="4">
        <v>0.202650322068467</v>
      </c>
      <c r="T404" s="4">
        <v>3.2479434102203199E-2</v>
      </c>
      <c r="U404" s="4">
        <v>-0.419704177320119</v>
      </c>
      <c r="V404" s="4">
        <v>7.8638478933239601E-3</v>
      </c>
      <c r="W404" s="4">
        <v>74.931779809022899</v>
      </c>
      <c r="X404" s="4">
        <v>-18.3552070977459</v>
      </c>
      <c r="Y404" s="4">
        <v>-60.083543952180101</v>
      </c>
      <c r="Z404" t="b">
        <v>1</v>
      </c>
      <c r="AA404" t="b">
        <v>0</v>
      </c>
    </row>
    <row r="405" spans="1:27" hidden="1" x14ac:dyDescent="0.2">
      <c r="A405" t="s">
        <v>29</v>
      </c>
      <c r="B405" s="1">
        <v>46311</v>
      </c>
      <c r="C405">
        <v>292.05999755859301</v>
      </c>
      <c r="D405">
        <v>290</v>
      </c>
      <c r="E405" s="4">
        <v>0.43092634749613401</v>
      </c>
      <c r="F405">
        <v>0.03</v>
      </c>
      <c r="G405">
        <v>0</v>
      </c>
      <c r="H405" s="5">
        <v>22.65</v>
      </c>
      <c r="I405" t="s">
        <v>7</v>
      </c>
      <c r="J405">
        <v>22.55</v>
      </c>
      <c r="K405">
        <v>22.75</v>
      </c>
      <c r="L405" s="2" t="s">
        <v>77</v>
      </c>
      <c r="M405">
        <v>33</v>
      </c>
      <c r="N405">
        <v>1800</v>
      </c>
      <c r="O405" s="4">
        <v>0.28379012115478502</v>
      </c>
      <c r="P405" s="4">
        <v>1.0071034398572101</v>
      </c>
      <c r="Q405" s="4">
        <v>0.25943024448018598</v>
      </c>
      <c r="R405" s="4">
        <v>22.65</v>
      </c>
      <c r="S405" s="4">
        <v>0.20262519009131999</v>
      </c>
      <c r="T405" s="4">
        <v>3.2322256491307898E-2</v>
      </c>
      <c r="U405" s="4">
        <v>0.580286000221239</v>
      </c>
      <c r="V405" s="4">
        <v>7.8577906181169898E-3</v>
      </c>
      <c r="W405" s="4">
        <v>74.932161414129595</v>
      </c>
      <c r="X405" s="4">
        <v>-26.960524450153599</v>
      </c>
      <c r="Y405" s="4">
        <v>63.2721950112239</v>
      </c>
      <c r="Z405" t="b">
        <v>0</v>
      </c>
      <c r="AA405" t="b">
        <v>0</v>
      </c>
    </row>
    <row r="406" spans="1:27" hidden="1" x14ac:dyDescent="0.2">
      <c r="A406" t="s">
        <v>29</v>
      </c>
      <c r="B406" s="1">
        <v>46738</v>
      </c>
      <c r="C406">
        <v>292.05999755859301</v>
      </c>
      <c r="D406">
        <v>285</v>
      </c>
      <c r="E406" s="5">
        <v>1.5999885702488701</v>
      </c>
      <c r="F406">
        <v>0.03</v>
      </c>
      <c r="G406">
        <v>0</v>
      </c>
      <c r="H406" s="5">
        <v>30.225000000000001</v>
      </c>
      <c r="I406" t="s">
        <v>8</v>
      </c>
      <c r="J406">
        <v>28.95</v>
      </c>
      <c r="K406" s="2" t="s">
        <v>36</v>
      </c>
      <c r="L406">
        <v>31.27</v>
      </c>
      <c r="M406">
        <v>5</v>
      </c>
      <c r="N406">
        <v>327</v>
      </c>
      <c r="O406" s="4">
        <v>0.240470852203369</v>
      </c>
      <c r="P406" s="4">
        <v>1.02477192125822</v>
      </c>
      <c r="Q406" s="4">
        <v>0.27999234447265098</v>
      </c>
      <c r="R406" s="4">
        <v>30.225000000000001</v>
      </c>
      <c r="S406" s="4">
        <v>0.38170394062156199</v>
      </c>
      <c r="T406" s="4">
        <v>2.7539791253251698E-2</v>
      </c>
      <c r="U406" s="4">
        <v>-0.35134048841215898</v>
      </c>
      <c r="V406" s="4">
        <v>3.5858778763359399E-3</v>
      </c>
      <c r="W406" s="4">
        <v>137.025907353241</v>
      </c>
      <c r="X406" s="4">
        <v>-8.0043996618301403</v>
      </c>
      <c r="Y406" s="4">
        <v>-212.538485201035</v>
      </c>
      <c r="Z406" t="b">
        <v>1</v>
      </c>
      <c r="AA406" t="b">
        <v>0</v>
      </c>
    </row>
    <row r="407" spans="1:27" hidden="1" x14ac:dyDescent="0.2">
      <c r="A407" t="s">
        <v>29</v>
      </c>
      <c r="B407" s="1">
        <v>47102</v>
      </c>
      <c r="C407">
        <v>292.05999755859301</v>
      </c>
      <c r="D407">
        <v>280</v>
      </c>
      <c r="E407" s="5">
        <v>2.5965662305023098</v>
      </c>
      <c r="F407">
        <v>0.03</v>
      </c>
      <c r="G407">
        <v>0</v>
      </c>
      <c r="H407" s="5">
        <v>35.75</v>
      </c>
      <c r="I407" t="s">
        <v>8</v>
      </c>
      <c r="J407">
        <v>34.25</v>
      </c>
      <c r="K407">
        <v>37.25</v>
      </c>
      <c r="L407">
        <v>35.01</v>
      </c>
      <c r="M407">
        <v>108</v>
      </c>
      <c r="N407">
        <v>781</v>
      </c>
      <c r="O407" s="4">
        <v>0.23520662261962799</v>
      </c>
      <c r="P407" s="4">
        <v>1.04307141985212</v>
      </c>
      <c r="Q407" s="4">
        <v>0.28837281780148</v>
      </c>
      <c r="R407" s="4">
        <v>35.750000000000099</v>
      </c>
      <c r="S407" s="4">
        <v>0.49072563055891399</v>
      </c>
      <c r="T407" s="4">
        <v>2.6045584840402699E-2</v>
      </c>
      <c r="U407" s="4">
        <v>-0.31181025800893503</v>
      </c>
      <c r="V407" s="4">
        <v>2.6061078294622501E-3</v>
      </c>
      <c r="W407" s="4">
        <v>166.452476557355</v>
      </c>
      <c r="X407" s="4">
        <v>-5.4385283433695601</v>
      </c>
      <c r="Y407" s="4">
        <v>-329.28952691388702</v>
      </c>
      <c r="Z407" t="b">
        <v>1</v>
      </c>
      <c r="AA407" t="b">
        <v>0</v>
      </c>
    </row>
    <row r="408" spans="1:27" hidden="1" x14ac:dyDescent="0.2">
      <c r="A408" t="s">
        <v>29</v>
      </c>
      <c r="B408" s="1">
        <v>46346</v>
      </c>
      <c r="C408">
        <v>292.05999755859301</v>
      </c>
      <c r="D408">
        <v>290</v>
      </c>
      <c r="E408" s="27">
        <v>0.52675111540592401</v>
      </c>
      <c r="F408">
        <v>0.03</v>
      </c>
      <c r="G408">
        <v>0</v>
      </c>
      <c r="H408" s="5">
        <v>19.149999999999999</v>
      </c>
      <c r="I408" t="s">
        <v>8</v>
      </c>
      <c r="J408">
        <v>19</v>
      </c>
      <c r="K408" s="2" t="s">
        <v>100</v>
      </c>
      <c r="L408">
        <v>18.75</v>
      </c>
      <c r="M408">
        <v>1</v>
      </c>
      <c r="N408">
        <v>105</v>
      </c>
      <c r="O408" s="4">
        <v>0.240226714019775</v>
      </c>
      <c r="P408" s="4">
        <v>1.0071034398572101</v>
      </c>
      <c r="Q408" s="4">
        <v>0.26712538902996502</v>
      </c>
      <c r="R408" s="4">
        <v>19.149999999999899</v>
      </c>
      <c r="S408" s="4">
        <v>0.21495632421362301</v>
      </c>
      <c r="T408" s="4">
        <v>2.10830702221203E-2</v>
      </c>
      <c r="U408" s="4">
        <v>-0.414900685380857</v>
      </c>
      <c r="V408" s="4">
        <v>6.88472401381123E-3</v>
      </c>
      <c r="W408" s="4">
        <v>82.632581673191595</v>
      </c>
      <c r="X408" s="4">
        <v>-16.742490680714301</v>
      </c>
      <c r="Y408" s="4">
        <v>-73.916820742042304</v>
      </c>
      <c r="Z408" t="b">
        <v>1</v>
      </c>
      <c r="AA408" t="b">
        <v>0</v>
      </c>
    </row>
    <row r="409" spans="1:27" hidden="1" x14ac:dyDescent="0.2">
      <c r="A409" t="s">
        <v>29</v>
      </c>
      <c r="B409" s="1">
        <v>46374</v>
      </c>
      <c r="C409">
        <v>292.05999755859301</v>
      </c>
      <c r="D409">
        <v>290</v>
      </c>
      <c r="E409" s="5">
        <v>0.60341093023648795</v>
      </c>
      <c r="F409">
        <v>0.03</v>
      </c>
      <c r="G409">
        <v>0</v>
      </c>
      <c r="H409" s="5">
        <v>20.2</v>
      </c>
      <c r="I409" t="s">
        <v>8</v>
      </c>
      <c r="J409" s="2" t="s">
        <v>94</v>
      </c>
      <c r="K409" s="2" t="s">
        <v>101</v>
      </c>
      <c r="L409">
        <v>20.65</v>
      </c>
      <c r="M409">
        <v>5</v>
      </c>
      <c r="N409">
        <v>1857</v>
      </c>
      <c r="O409" s="4">
        <v>0.235679640350341</v>
      </c>
      <c r="P409" s="4">
        <v>1.0071034398572101</v>
      </c>
      <c r="Q409" s="4">
        <v>0.26511804205912098</v>
      </c>
      <c r="R409" s="4">
        <v>20.1999999999999</v>
      </c>
      <c r="S409" s="4">
        <v>0.225241583658539</v>
      </c>
      <c r="T409" s="4">
        <v>1.9299135984065401E-2</v>
      </c>
      <c r="U409" s="4">
        <v>-0.41089567070000299</v>
      </c>
      <c r="V409" s="4">
        <v>6.4665913955328702E-3</v>
      </c>
      <c r="W409" s="4">
        <v>88.241327103776797</v>
      </c>
      <c r="X409" s="4">
        <v>-15.1789188361741</v>
      </c>
      <c r="Y409" s="4">
        <v>-84.601946676863193</v>
      </c>
      <c r="Z409" t="b">
        <v>1</v>
      </c>
      <c r="AA409" t="b">
        <v>0</v>
      </c>
    </row>
    <row r="410" spans="1:27" hidden="1" x14ac:dyDescent="0.2">
      <c r="A410" t="s">
        <v>29</v>
      </c>
      <c r="B410" s="1">
        <v>46346</v>
      </c>
      <c r="C410">
        <v>292.05999755859301</v>
      </c>
      <c r="D410">
        <v>290</v>
      </c>
      <c r="E410" s="4">
        <v>0.52675111540592401</v>
      </c>
      <c r="F410">
        <v>0.03</v>
      </c>
      <c r="G410">
        <v>0</v>
      </c>
      <c r="H410" s="5">
        <v>25.975000000000001</v>
      </c>
      <c r="I410" t="s">
        <v>7</v>
      </c>
      <c r="J410">
        <v>25.85</v>
      </c>
      <c r="K410" s="2" t="s">
        <v>58</v>
      </c>
      <c r="L410">
        <v>25.98</v>
      </c>
      <c r="M410">
        <v>7</v>
      </c>
      <c r="N410">
        <v>1365</v>
      </c>
      <c r="O410" s="4">
        <v>0.29669892761230399</v>
      </c>
      <c r="P410" s="4">
        <v>1.0071034398572101</v>
      </c>
      <c r="Q410" s="4">
        <v>0.26976699176274899</v>
      </c>
      <c r="R410" s="4">
        <v>25.974999999999898</v>
      </c>
      <c r="S410" s="4">
        <v>0.21475926215364599</v>
      </c>
      <c r="T410" s="4">
        <v>1.8968795727124399E-2</v>
      </c>
      <c r="U410" s="4">
        <v>0.58502249206782497</v>
      </c>
      <c r="V410" s="4">
        <v>6.8175963175200098E-3</v>
      </c>
      <c r="W410" s="4">
        <v>82.636080437155201</v>
      </c>
      <c r="X410" s="4">
        <v>-25.506960375387798</v>
      </c>
      <c r="Y410" s="4">
        <v>76.319213768408204</v>
      </c>
      <c r="Z410" t="b">
        <v>0</v>
      </c>
      <c r="AA410" t="b">
        <v>0</v>
      </c>
    </row>
    <row r="411" spans="1:27" hidden="1" x14ac:dyDescent="0.2">
      <c r="A411" t="s">
        <v>29</v>
      </c>
      <c r="B411" s="1">
        <v>46402</v>
      </c>
      <c r="C411">
        <v>292.05999755859301</v>
      </c>
      <c r="D411">
        <v>290</v>
      </c>
      <c r="E411" s="5">
        <v>0.68007074488696795</v>
      </c>
      <c r="F411">
        <v>0.03</v>
      </c>
      <c r="G411">
        <v>0</v>
      </c>
      <c r="H411" s="5">
        <v>21.125</v>
      </c>
      <c r="I411" t="s">
        <v>8</v>
      </c>
      <c r="J411">
        <v>21</v>
      </c>
      <c r="K411">
        <v>21.25</v>
      </c>
      <c r="L411">
        <v>21.51</v>
      </c>
      <c r="M411">
        <v>22</v>
      </c>
      <c r="N411">
        <v>2294</v>
      </c>
      <c r="O411" s="4">
        <v>0.23203282623290999</v>
      </c>
      <c r="P411" s="4">
        <v>1.0071034398572101</v>
      </c>
      <c r="Q411" s="4">
        <v>0.26305771614602502</v>
      </c>
      <c r="R411" s="4">
        <v>21.124999999999901</v>
      </c>
      <c r="S411" s="4">
        <v>0.23514353464511201</v>
      </c>
      <c r="T411" s="4">
        <v>1.8209301114903102E-2</v>
      </c>
      <c r="U411" s="4">
        <v>-0.407048665029212</v>
      </c>
      <c r="V411" s="4">
        <v>6.1249604253840002E-3</v>
      </c>
      <c r="W411" s="4">
        <v>93.465768157309498</v>
      </c>
      <c r="X411" s="4">
        <v>-13.8764870945213</v>
      </c>
      <c r="Y411" s="4">
        <v>-95.215094662077902</v>
      </c>
      <c r="Z411" t="b">
        <v>1</v>
      </c>
      <c r="AA411" t="b">
        <v>0</v>
      </c>
    </row>
    <row r="412" spans="1:27" hidden="1" x14ac:dyDescent="0.2">
      <c r="A412" t="s">
        <v>29</v>
      </c>
      <c r="B412" s="1">
        <v>46374</v>
      </c>
      <c r="C412">
        <v>292.05999755859301</v>
      </c>
      <c r="D412">
        <v>290</v>
      </c>
      <c r="E412" s="4">
        <v>0.60341093023648795</v>
      </c>
      <c r="F412">
        <v>0.03</v>
      </c>
      <c r="G412">
        <v>0</v>
      </c>
      <c r="H412" s="5">
        <v>27.774999999999999</v>
      </c>
      <c r="I412" t="s">
        <v>7</v>
      </c>
      <c r="J412" s="2" t="s">
        <v>52</v>
      </c>
      <c r="K412">
        <v>27.85</v>
      </c>
      <c r="L412">
        <v>27.85</v>
      </c>
      <c r="M412">
        <v>59</v>
      </c>
      <c r="N412">
        <v>14429</v>
      </c>
      <c r="O412" s="4">
        <v>0.296820996704101</v>
      </c>
      <c r="P412" s="4">
        <v>1.0071034398572101</v>
      </c>
      <c r="Q412" s="4">
        <v>0.26866002222773799</v>
      </c>
      <c r="R412" s="4">
        <v>27.774999999999999</v>
      </c>
      <c r="S412" s="4">
        <v>0.225005283275097</v>
      </c>
      <c r="T412" s="4">
        <v>1.63114420708813E-2</v>
      </c>
      <c r="U412" s="4">
        <v>0.58901241790718595</v>
      </c>
      <c r="V412" s="4">
        <v>6.3816761378869599E-3</v>
      </c>
      <c r="W412" s="4">
        <v>88.246021380775503</v>
      </c>
      <c r="X412" s="4">
        <v>-23.9726937079501</v>
      </c>
      <c r="Y412" s="4">
        <v>87.043212591809805</v>
      </c>
      <c r="Z412" t="b">
        <v>0</v>
      </c>
      <c r="AA412" t="b">
        <v>0</v>
      </c>
    </row>
    <row r="413" spans="1:27" hidden="1" x14ac:dyDescent="0.2">
      <c r="A413" t="s">
        <v>29</v>
      </c>
      <c r="B413" s="1">
        <v>46402</v>
      </c>
      <c r="C413">
        <v>292.05999755859301</v>
      </c>
      <c r="D413">
        <v>290</v>
      </c>
      <c r="E413" s="4">
        <v>0.68007074488696795</v>
      </c>
      <c r="F413">
        <v>0.03</v>
      </c>
      <c r="G413">
        <v>0</v>
      </c>
      <c r="H413" s="5">
        <v>29.625</v>
      </c>
      <c r="I413" t="s">
        <v>7</v>
      </c>
      <c r="J413">
        <v>29.45</v>
      </c>
      <c r="K413" s="2" t="s">
        <v>37</v>
      </c>
      <c r="L413">
        <v>29</v>
      </c>
      <c r="M413">
        <v>27</v>
      </c>
      <c r="N413">
        <v>9616</v>
      </c>
      <c r="O413" s="4">
        <v>0.30014737945556602</v>
      </c>
      <c r="P413" s="4">
        <v>1.0071034398572101</v>
      </c>
      <c r="Q413" s="4">
        <v>0.26929858851196598</v>
      </c>
      <c r="R413" s="4">
        <v>29.625</v>
      </c>
      <c r="S413" s="4">
        <v>0.234781177692613</v>
      </c>
      <c r="T413" s="4">
        <v>1.27003212725678E-2</v>
      </c>
      <c r="U413" s="4">
        <v>0.59281071126215801</v>
      </c>
      <c r="V413" s="4">
        <v>5.9835266691559402E-3</v>
      </c>
      <c r="W413" s="4">
        <v>93.473726194323504</v>
      </c>
      <c r="X413" s="4">
        <v>-22.812488813150601</v>
      </c>
      <c r="Y413" s="4">
        <v>97.597833211410403</v>
      </c>
      <c r="Z413" t="b">
        <v>0</v>
      </c>
      <c r="AA413" t="b">
        <v>0</v>
      </c>
    </row>
    <row r="414" spans="1:27" hidden="1" x14ac:dyDescent="0.2">
      <c r="A414" t="s">
        <v>29</v>
      </c>
      <c r="B414" s="1">
        <v>46738</v>
      </c>
      <c r="C414">
        <v>292.05999755859301</v>
      </c>
      <c r="D414">
        <v>285</v>
      </c>
      <c r="E414" s="4">
        <v>1.5999885702488701</v>
      </c>
      <c r="F414">
        <v>0.03</v>
      </c>
      <c r="G414">
        <v>0</v>
      </c>
      <c r="H414" s="5">
        <v>52.424999999999997</v>
      </c>
      <c r="I414" t="s">
        <v>7</v>
      </c>
      <c r="J414">
        <v>50.35</v>
      </c>
      <c r="K414">
        <v>54.5</v>
      </c>
      <c r="L414">
        <v>53.2</v>
      </c>
      <c r="M414">
        <v>7</v>
      </c>
      <c r="N414">
        <v>622</v>
      </c>
      <c r="O414" s="4">
        <v>0.35176734664916898</v>
      </c>
      <c r="P414" s="4">
        <v>1.02477192125822</v>
      </c>
      <c r="Q414" s="4">
        <v>0.29300365433844899</v>
      </c>
      <c r="R414" s="4">
        <v>52.424999999999997</v>
      </c>
      <c r="S414" s="4">
        <v>0.38084641515090001</v>
      </c>
      <c r="T414" s="4">
        <v>1.0224174760613E-2</v>
      </c>
      <c r="U414" s="4">
        <v>0.64834139213758901</v>
      </c>
      <c r="V414" s="4">
        <v>3.4277615974285598E-3</v>
      </c>
      <c r="W414" s="4">
        <v>137.07071573361699</v>
      </c>
      <c r="X414" s="4">
        <v>-16.658671161333402</v>
      </c>
      <c r="Y414" s="4">
        <v>219.08577157666099</v>
      </c>
      <c r="Z414" t="b">
        <v>0</v>
      </c>
      <c r="AA414" t="b">
        <v>0</v>
      </c>
    </row>
    <row r="415" spans="1:27" hidden="1" x14ac:dyDescent="0.2">
      <c r="A415" t="s">
        <v>29</v>
      </c>
      <c r="B415" s="1">
        <v>46465</v>
      </c>
      <c r="C415">
        <v>292.05999755859301</v>
      </c>
      <c r="D415">
        <v>290</v>
      </c>
      <c r="E415" s="4">
        <v>0.852555335781364</v>
      </c>
      <c r="F415">
        <v>0.03</v>
      </c>
      <c r="G415">
        <v>0</v>
      </c>
      <c r="H415" s="5">
        <v>33.875</v>
      </c>
      <c r="I415" t="s">
        <v>7</v>
      </c>
      <c r="J415">
        <v>33.549999999999997</v>
      </c>
      <c r="K415">
        <v>34.200000000000003</v>
      </c>
      <c r="L415">
        <v>33.75</v>
      </c>
      <c r="M415">
        <v>2</v>
      </c>
      <c r="N415">
        <v>1040</v>
      </c>
      <c r="O415" s="4">
        <v>0.30947040634155198</v>
      </c>
      <c r="P415" s="4">
        <v>1.0071034398572101</v>
      </c>
      <c r="Q415" s="4">
        <v>0.27416377625149002</v>
      </c>
      <c r="R415" s="4">
        <v>33.875</v>
      </c>
      <c r="S415" s="4">
        <v>0.25556966174093598</v>
      </c>
      <c r="T415" s="4">
        <v>2.42349136760161E-3</v>
      </c>
      <c r="U415" s="4">
        <v>0.60085842651195698</v>
      </c>
      <c r="V415" s="4">
        <v>5.2225603810685597E-3</v>
      </c>
      <c r="W415" s="4">
        <v>104.126261127821</v>
      </c>
      <c r="X415" s="4">
        <v>-20.990753692722599</v>
      </c>
      <c r="Y415" s="4">
        <v>120.731819464227</v>
      </c>
      <c r="Z415" t="b">
        <v>0</v>
      </c>
      <c r="AA415" t="b">
        <v>0</v>
      </c>
    </row>
    <row r="416" spans="1:27" hidden="1" x14ac:dyDescent="0.2">
      <c r="A416" t="s">
        <v>29</v>
      </c>
      <c r="B416" s="1">
        <v>47102</v>
      </c>
      <c r="C416">
        <v>292.05999755859301</v>
      </c>
      <c r="D416">
        <v>280</v>
      </c>
      <c r="E416" s="4">
        <v>2.5965662305023098</v>
      </c>
      <c r="F416">
        <v>0.03</v>
      </c>
      <c r="G416">
        <v>0</v>
      </c>
      <c r="H416" s="5">
        <v>72</v>
      </c>
      <c r="I416" t="s">
        <v>7</v>
      </c>
      <c r="J416">
        <v>70</v>
      </c>
      <c r="K416">
        <v>74</v>
      </c>
      <c r="L416">
        <v>72.67</v>
      </c>
      <c r="M416">
        <v>34</v>
      </c>
      <c r="N416">
        <v>1624</v>
      </c>
      <c r="O416" s="4">
        <v>0.373915257492065</v>
      </c>
      <c r="P416" s="4">
        <v>1.04307141985212</v>
      </c>
      <c r="Q416" s="4">
        <v>0.30763315180157302</v>
      </c>
      <c r="R416" s="4">
        <v>72</v>
      </c>
      <c r="S416" s="4">
        <v>0.49006651325790601</v>
      </c>
      <c r="T416" s="4">
        <v>-5.6493733278184504E-3</v>
      </c>
      <c r="U416" s="4">
        <v>0.68795658341255395</v>
      </c>
      <c r="V416" s="4">
        <v>2.4437340686166301E-3</v>
      </c>
      <c r="W416" s="4">
        <v>166.50628744369499</v>
      </c>
      <c r="X416" s="4">
        <v>-13.7313134210639</v>
      </c>
      <c r="Y416" s="4">
        <v>334.76125763455099</v>
      </c>
      <c r="Z416" t="b">
        <v>0</v>
      </c>
      <c r="AA416" t="b">
        <v>0</v>
      </c>
    </row>
    <row r="417" spans="1:27" hidden="1" x14ac:dyDescent="0.2">
      <c r="A417" t="s">
        <v>29</v>
      </c>
      <c r="B417" s="1">
        <v>46555</v>
      </c>
      <c r="C417">
        <v>292.05999755859301</v>
      </c>
      <c r="D417">
        <v>290</v>
      </c>
      <c r="E417" s="4">
        <v>1.0989618995621599</v>
      </c>
      <c r="F417">
        <v>0.03</v>
      </c>
      <c r="G417">
        <v>0</v>
      </c>
      <c r="H417" s="5">
        <v>39.75</v>
      </c>
      <c r="I417" t="s">
        <v>7</v>
      </c>
      <c r="J417">
        <v>39.549999999999997</v>
      </c>
      <c r="K417">
        <v>39.950000000000003</v>
      </c>
      <c r="L417">
        <v>39.6</v>
      </c>
      <c r="M417">
        <v>11</v>
      </c>
      <c r="N417">
        <v>4487</v>
      </c>
      <c r="O417" s="4">
        <v>0.32041084869384701</v>
      </c>
      <c r="P417" s="4">
        <v>1.0071034398572101</v>
      </c>
      <c r="Q417" s="4">
        <v>0.282557609804369</v>
      </c>
      <c r="R417" s="4">
        <v>39.749999999999602</v>
      </c>
      <c r="S417" s="4">
        <v>0.28330358891912999</v>
      </c>
      <c r="T417" s="4">
        <v>-1.29054630154637E-2</v>
      </c>
      <c r="U417" s="4">
        <v>0.61152793681008599</v>
      </c>
      <c r="V417" s="4">
        <v>4.4300764851604498E-3</v>
      </c>
      <c r="W417" s="4">
        <v>117.33971334747901</v>
      </c>
      <c r="X417" s="4">
        <v>-19.250379978425901</v>
      </c>
      <c r="Y417" s="4">
        <v>152.59398930291701</v>
      </c>
      <c r="Z417" t="b">
        <v>0</v>
      </c>
      <c r="AA417" t="b">
        <v>0</v>
      </c>
    </row>
    <row r="418" spans="1:27" hidden="1" x14ac:dyDescent="0.2">
      <c r="A418" t="s">
        <v>29</v>
      </c>
      <c r="B418" s="1">
        <v>46738</v>
      </c>
      <c r="C418">
        <v>292.05999755859301</v>
      </c>
      <c r="D418">
        <v>290</v>
      </c>
      <c r="E418" s="5">
        <v>1.5999885702488701</v>
      </c>
      <c r="F418">
        <v>0.03</v>
      </c>
      <c r="G418">
        <v>0</v>
      </c>
      <c r="H418" s="5">
        <v>32.375</v>
      </c>
      <c r="I418" t="s">
        <v>8</v>
      </c>
      <c r="J418" s="2" t="s">
        <v>31</v>
      </c>
      <c r="K418">
        <v>33.65</v>
      </c>
      <c r="L418">
        <v>32.340000000000003</v>
      </c>
      <c r="M418">
        <v>5</v>
      </c>
      <c r="N418">
        <v>766</v>
      </c>
      <c r="O418" s="4">
        <v>0.236686710357666</v>
      </c>
      <c r="P418" s="4">
        <v>1.0071034398572101</v>
      </c>
      <c r="Q418" s="4">
        <v>0.27836245644339902</v>
      </c>
      <c r="R418" s="4">
        <v>32.374999999999901</v>
      </c>
      <c r="S418" s="4">
        <v>0.33247725165896003</v>
      </c>
      <c r="T418" s="4">
        <v>-1.9625241671814699E-2</v>
      </c>
      <c r="U418" s="4">
        <v>-0.36976445710796302</v>
      </c>
      <c r="V418" s="4">
        <v>3.6708377421049601E-3</v>
      </c>
      <c r="W418" s="4">
        <v>139.45589695652501</v>
      </c>
      <c r="X418" s="4">
        <v>-7.92006135477925</v>
      </c>
      <c r="Y418" s="4">
        <v>-224.58784592837901</v>
      </c>
      <c r="Z418" t="b">
        <v>1</v>
      </c>
      <c r="AA418" t="b">
        <v>0</v>
      </c>
    </row>
    <row r="419" spans="1:27" hidden="1" x14ac:dyDescent="0.2">
      <c r="A419" t="s">
        <v>29</v>
      </c>
      <c r="B419" s="1">
        <v>46773</v>
      </c>
      <c r="C419">
        <v>292.05999755859301</v>
      </c>
      <c r="D419">
        <v>290</v>
      </c>
      <c r="E419" s="5">
        <v>1.6958133396347299</v>
      </c>
      <c r="F419">
        <v>0.03</v>
      </c>
      <c r="G419">
        <v>0</v>
      </c>
      <c r="H419" s="5">
        <v>33.25</v>
      </c>
      <c r="I419" t="s">
        <v>8</v>
      </c>
      <c r="J419">
        <v>32</v>
      </c>
      <c r="K419">
        <v>34.5</v>
      </c>
      <c r="L419">
        <v>32.5</v>
      </c>
      <c r="M419">
        <v>4</v>
      </c>
      <c r="N419">
        <v>1141</v>
      </c>
      <c r="O419" s="4">
        <v>0.23561097648620599</v>
      </c>
      <c r="P419" s="4">
        <v>1.0071034398572101</v>
      </c>
      <c r="Q419" s="4">
        <v>0.279300767866205</v>
      </c>
      <c r="R419" s="4">
        <v>33.25</v>
      </c>
      <c r="S419" s="4">
        <v>0.341193046651462</v>
      </c>
      <c r="T419" s="4">
        <v>-2.25219040078194E-2</v>
      </c>
      <c r="U419" s="4">
        <v>-0.36647912876928201</v>
      </c>
      <c r="V419" s="4">
        <v>3.54322017174546E-3</v>
      </c>
      <c r="W419" s="4">
        <v>143.15036875919401</v>
      </c>
      <c r="X419" s="4">
        <v>-7.5799291828418003</v>
      </c>
      <c r="Y419" s="4">
        <v>-237.895297854566</v>
      </c>
      <c r="Z419" t="b">
        <v>1</v>
      </c>
      <c r="AA419" t="b">
        <v>0</v>
      </c>
    </row>
    <row r="420" spans="1:27" hidden="1" x14ac:dyDescent="0.2">
      <c r="A420" t="s">
        <v>29</v>
      </c>
      <c r="B420" s="1">
        <v>46738</v>
      </c>
      <c r="C420">
        <v>292.05999755859301</v>
      </c>
      <c r="D420">
        <v>290</v>
      </c>
      <c r="E420" s="4">
        <v>1.5999885702488701</v>
      </c>
      <c r="F420">
        <v>0.03</v>
      </c>
      <c r="G420">
        <v>0</v>
      </c>
      <c r="H420" s="5">
        <v>49.3</v>
      </c>
      <c r="I420" t="s">
        <v>7</v>
      </c>
      <c r="J420">
        <v>47.1</v>
      </c>
      <c r="K420">
        <v>51.5</v>
      </c>
      <c r="L420">
        <v>50.98</v>
      </c>
      <c r="M420">
        <v>71</v>
      </c>
      <c r="N420">
        <v>1663</v>
      </c>
      <c r="O420" s="4">
        <v>0.34569440933227502</v>
      </c>
      <c r="P420" s="4">
        <v>1.0071034398572101</v>
      </c>
      <c r="Q420" s="4">
        <v>0.28749835712305599</v>
      </c>
      <c r="R420" s="4">
        <v>49.299999999999898</v>
      </c>
      <c r="S420" s="4">
        <v>0.33328449720942299</v>
      </c>
      <c r="T420" s="4">
        <v>-3.0374056695143301E-2</v>
      </c>
      <c r="U420" s="4">
        <v>0.63054022973416601</v>
      </c>
      <c r="V420" s="4">
        <v>3.55323375511151E-3</v>
      </c>
      <c r="W420" s="4">
        <v>139.418427875894</v>
      </c>
      <c r="X420" s="4">
        <v>-16.571559620784399</v>
      </c>
      <c r="Y420" s="4">
        <v>215.76738336511499</v>
      </c>
      <c r="Z420" t="b">
        <v>0</v>
      </c>
      <c r="AA420" t="b">
        <v>0</v>
      </c>
    </row>
    <row r="421" spans="1:27" hidden="1" x14ac:dyDescent="0.2">
      <c r="A421" t="s">
        <v>29</v>
      </c>
      <c r="B421" s="1">
        <v>46829</v>
      </c>
      <c r="C421">
        <v>292.05999755859301</v>
      </c>
      <c r="D421">
        <v>290</v>
      </c>
      <c r="E421" s="5">
        <v>1.8491329737870399</v>
      </c>
      <c r="F421">
        <v>0.03</v>
      </c>
      <c r="G421">
        <v>0</v>
      </c>
      <c r="H421" s="5">
        <v>35.4</v>
      </c>
      <c r="I421" t="s">
        <v>8</v>
      </c>
      <c r="J421">
        <v>33.299999999999997</v>
      </c>
      <c r="K421">
        <v>37.5</v>
      </c>
      <c r="L421">
        <v>34.299999999999997</v>
      </c>
      <c r="M421">
        <v>11</v>
      </c>
      <c r="N421">
        <v>289</v>
      </c>
      <c r="O421" s="4">
        <v>0.24482719291687</v>
      </c>
      <c r="P421" s="4">
        <v>1.0071034398572101</v>
      </c>
      <c r="Q421" s="4">
        <v>0.286225924754342</v>
      </c>
      <c r="R421" s="4">
        <v>35.399999999999899</v>
      </c>
      <c r="S421" s="4">
        <v>0.35532181953130798</v>
      </c>
      <c r="T421" s="4">
        <v>-3.3896289807749003E-2</v>
      </c>
      <c r="U421" s="4">
        <v>-0.36117425548303</v>
      </c>
      <c r="V421" s="4">
        <v>3.2948020685635302E-3</v>
      </c>
      <c r="W421" s="4">
        <v>148.747814895353</v>
      </c>
      <c r="X421" s="4">
        <v>-7.2857455359283803</v>
      </c>
      <c r="Y421" s="4">
        <v>-260.51427092327498</v>
      </c>
      <c r="Z421" t="b">
        <v>1</v>
      </c>
      <c r="AA421" t="b">
        <v>0</v>
      </c>
    </row>
    <row r="422" spans="1:27" x14ac:dyDescent="0.2">
      <c r="A422" t="s">
        <v>29</v>
      </c>
      <c r="B422" s="1">
        <v>46773</v>
      </c>
      <c r="C422">
        <v>292.05999755859301</v>
      </c>
      <c r="D422">
        <v>290</v>
      </c>
      <c r="E422" s="4">
        <v>1.6958133396347299</v>
      </c>
      <c r="F422">
        <v>0.03</v>
      </c>
      <c r="G422">
        <v>0</v>
      </c>
      <c r="H422" s="5">
        <v>51.15</v>
      </c>
      <c r="I422" t="s">
        <v>7</v>
      </c>
      <c r="J422">
        <v>50</v>
      </c>
      <c r="K422">
        <v>52.3</v>
      </c>
      <c r="L422">
        <v>51.3</v>
      </c>
      <c r="M422">
        <v>7</v>
      </c>
      <c r="N422">
        <v>1538</v>
      </c>
      <c r="O422" s="4">
        <v>0.34122362884521401</v>
      </c>
      <c r="P422" s="4">
        <v>1.0071034398572101</v>
      </c>
      <c r="Q422" s="4">
        <v>0.28946958440589698</v>
      </c>
      <c r="R422" s="4">
        <v>51.15</v>
      </c>
      <c r="S422" s="4">
        <v>0.34221681483819599</v>
      </c>
      <c r="T422" s="4">
        <v>-3.4740314259237598E-2</v>
      </c>
      <c r="U422" s="4">
        <v>0.63390613403047702</v>
      </c>
      <c r="V422" s="4">
        <v>3.4175541461083799E-3</v>
      </c>
      <c r="W422" s="4">
        <v>143.10029970531099</v>
      </c>
      <c r="X422" s="4">
        <v>-16.233026580591101</v>
      </c>
      <c r="Y422" s="4">
        <v>227.219695866123</v>
      </c>
      <c r="Z422" t="b">
        <v>0</v>
      </c>
      <c r="AA422" t="b">
        <v>0</v>
      </c>
    </row>
    <row r="423" spans="1:27" hidden="1" x14ac:dyDescent="0.2">
      <c r="A423" t="s">
        <v>29</v>
      </c>
      <c r="B423" s="1">
        <v>46164</v>
      </c>
      <c r="C423">
        <v>292.05999755859301</v>
      </c>
      <c r="D423">
        <v>292.5</v>
      </c>
      <c r="E423" s="4">
        <v>2.84623583552614E-2</v>
      </c>
      <c r="F423">
        <v>0.03</v>
      </c>
      <c r="G423">
        <v>0</v>
      </c>
      <c r="H423" s="5">
        <v>4.9249999999999998</v>
      </c>
      <c r="I423" t="s">
        <v>7</v>
      </c>
      <c r="J423" s="3" t="s">
        <v>331</v>
      </c>
      <c r="K423">
        <v>5</v>
      </c>
      <c r="L423" s="3" t="s">
        <v>331</v>
      </c>
      <c r="M423">
        <v>504</v>
      </c>
      <c r="N423">
        <v>1491</v>
      </c>
      <c r="O423" s="4">
        <v>0.247444049072265</v>
      </c>
      <c r="P423" s="4">
        <v>0.99849571814903804</v>
      </c>
      <c r="Q423" s="4">
        <v>0.25529583853042898</v>
      </c>
      <c r="R423" s="4">
        <v>4.9250000000000096</v>
      </c>
      <c r="S423" s="4">
        <v>6.4078113414774802E-3</v>
      </c>
      <c r="T423" s="4">
        <v>-3.6662615599124801E-2</v>
      </c>
      <c r="U423" s="4">
        <v>0.50255632937510497</v>
      </c>
      <c r="V423" s="4">
        <v>3.1713917765226897E-2</v>
      </c>
      <c r="W423" s="4">
        <v>19.656612131467298</v>
      </c>
      <c r="X423" s="4">
        <v>-92.411476870997106</v>
      </c>
      <c r="Y423" s="4">
        <v>4.0374310818697197</v>
      </c>
      <c r="Z423" t="b">
        <v>1</v>
      </c>
      <c r="AA423" t="b">
        <v>0</v>
      </c>
    </row>
    <row r="424" spans="1:27" hidden="1" x14ac:dyDescent="0.2">
      <c r="A424" t="s">
        <v>29</v>
      </c>
      <c r="B424" s="1">
        <v>46164</v>
      </c>
      <c r="C424">
        <v>292.05999755859301</v>
      </c>
      <c r="D424">
        <v>292.5</v>
      </c>
      <c r="E424" s="5">
        <v>2.84623583552614E-2</v>
      </c>
      <c r="F424">
        <v>0.03</v>
      </c>
      <c r="G424">
        <v>0</v>
      </c>
      <c r="H424" s="5">
        <v>5.5250000000000004</v>
      </c>
      <c r="I424" t="s">
        <v>8</v>
      </c>
      <c r="J424" s="2" t="s">
        <v>256</v>
      </c>
      <c r="K424" s="3" t="s">
        <v>316</v>
      </c>
      <c r="L424" s="2" t="s">
        <v>317</v>
      </c>
      <c r="M424">
        <v>28</v>
      </c>
      <c r="N424">
        <v>424</v>
      </c>
      <c r="O424" s="4">
        <v>0.25598888549804599</v>
      </c>
      <c r="P424" s="4">
        <v>0.99849571814903804</v>
      </c>
      <c r="Q424" s="4">
        <v>0.27613628542055901</v>
      </c>
      <c r="R424" s="4">
        <v>5.5250000000000004</v>
      </c>
      <c r="S424" s="4">
        <v>9.3074746651269202E-3</v>
      </c>
      <c r="T424" s="4">
        <v>-3.7278900480341499E-2</v>
      </c>
      <c r="U424" s="4">
        <v>-0.49628690844267997</v>
      </c>
      <c r="V424" s="4">
        <v>2.93197496498388E-2</v>
      </c>
      <c r="W424" s="4">
        <v>19.656164270112399</v>
      </c>
      <c r="X424" s="4">
        <v>-90.836031822840795</v>
      </c>
      <c r="Y424" s="4">
        <v>-4.2827468090320098</v>
      </c>
      <c r="Z424" t="b">
        <v>0</v>
      </c>
      <c r="AA424" t="b">
        <v>0</v>
      </c>
    </row>
    <row r="425" spans="1:27" hidden="1" x14ac:dyDescent="0.2">
      <c r="A425" t="s">
        <v>29</v>
      </c>
      <c r="B425" s="1">
        <v>46829</v>
      </c>
      <c r="C425">
        <v>292.05999755859301</v>
      </c>
      <c r="D425">
        <v>290</v>
      </c>
      <c r="E425" s="4">
        <v>1.8491329737870399</v>
      </c>
      <c r="F425">
        <v>0.03</v>
      </c>
      <c r="G425">
        <v>0</v>
      </c>
      <c r="H425" s="5">
        <v>53.65</v>
      </c>
      <c r="I425" t="s">
        <v>7</v>
      </c>
      <c r="J425">
        <v>52</v>
      </c>
      <c r="K425">
        <v>55.3</v>
      </c>
      <c r="L425">
        <v>54.8</v>
      </c>
      <c r="M425">
        <v>21</v>
      </c>
      <c r="N425">
        <v>715</v>
      </c>
      <c r="O425" s="4">
        <v>0.346365789337158</v>
      </c>
      <c r="P425" s="4">
        <v>1.0071034398572101</v>
      </c>
      <c r="Q425" s="4">
        <v>0.28986072299339199</v>
      </c>
      <c r="R425" s="4">
        <v>53.649999999999899</v>
      </c>
      <c r="S425" s="4">
        <v>0.35577786281455898</v>
      </c>
      <c r="T425" s="4">
        <v>-3.8382947992390198E-2</v>
      </c>
      <c r="U425" s="4">
        <v>0.63899653564542203</v>
      </c>
      <c r="V425" s="4">
        <v>3.2529583810491001E-3</v>
      </c>
      <c r="W425" s="4">
        <v>148.723697970052</v>
      </c>
      <c r="X425" s="4">
        <v>-15.645846759418299</v>
      </c>
      <c r="Y425" s="4">
        <v>245.88906119114699</v>
      </c>
      <c r="Z425" t="b">
        <v>0</v>
      </c>
      <c r="AA425" t="b">
        <v>0</v>
      </c>
    </row>
    <row r="426" spans="1:27" hidden="1" x14ac:dyDescent="0.2">
      <c r="A426" t="s">
        <v>29</v>
      </c>
      <c r="B426" s="1">
        <v>47102</v>
      </c>
      <c r="C426">
        <v>292.05999755859301</v>
      </c>
      <c r="D426">
        <v>290</v>
      </c>
      <c r="E426" s="5">
        <v>2.5965662305023098</v>
      </c>
      <c r="F426">
        <v>0.03</v>
      </c>
      <c r="G426">
        <v>0</v>
      </c>
      <c r="H426" s="5">
        <v>40.125</v>
      </c>
      <c r="I426" t="s">
        <v>8</v>
      </c>
      <c r="J426">
        <v>38.6</v>
      </c>
      <c r="K426">
        <v>41.65</v>
      </c>
      <c r="L426">
        <v>39.28</v>
      </c>
      <c r="M426">
        <v>22</v>
      </c>
      <c r="N426">
        <v>393</v>
      </c>
      <c r="O426" s="4">
        <v>0.229255754394531</v>
      </c>
      <c r="P426" s="4">
        <v>1.0071034398572101</v>
      </c>
      <c r="Q426" s="4">
        <v>0.28666414056662498</v>
      </c>
      <c r="R426" s="4">
        <v>40.125</v>
      </c>
      <c r="S426" s="4">
        <v>0.41492179294944398</v>
      </c>
      <c r="T426" s="4">
        <v>-4.7004913457602097E-2</v>
      </c>
      <c r="U426" s="4">
        <v>-0.33909957783670103</v>
      </c>
      <c r="V426" s="4">
        <v>2.7131938706947399E-3</v>
      </c>
      <c r="W426" s="4">
        <v>172.265280598798</v>
      </c>
      <c r="X426" s="4">
        <v>-5.3342779350586298</v>
      </c>
      <c r="Y426" s="4">
        <v>-361.34444519582001</v>
      </c>
      <c r="Z426" t="b">
        <v>1</v>
      </c>
      <c r="AA426" t="b">
        <v>0</v>
      </c>
    </row>
    <row r="427" spans="1:27" hidden="1" x14ac:dyDescent="0.2">
      <c r="A427" t="s">
        <v>29</v>
      </c>
      <c r="B427" s="1">
        <v>47102</v>
      </c>
      <c r="C427">
        <v>292.05999755859301</v>
      </c>
      <c r="D427">
        <v>290</v>
      </c>
      <c r="E427" s="4">
        <v>2.5965662305023098</v>
      </c>
      <c r="F427">
        <v>0.03</v>
      </c>
      <c r="G427">
        <v>0</v>
      </c>
      <c r="H427" s="5">
        <v>65.75</v>
      </c>
      <c r="I427" t="s">
        <v>7</v>
      </c>
      <c r="J427">
        <v>63.5</v>
      </c>
      <c r="K427">
        <v>68</v>
      </c>
      <c r="L427">
        <v>65.47</v>
      </c>
      <c r="M427">
        <v>3</v>
      </c>
      <c r="N427">
        <v>1300</v>
      </c>
      <c r="O427" s="4">
        <v>0.36258571990966698</v>
      </c>
      <c r="P427" s="4">
        <v>1.0071034398572101</v>
      </c>
      <c r="Q427" s="4">
        <v>0.29730497741881201</v>
      </c>
      <c r="R427" s="4">
        <v>65.75</v>
      </c>
      <c r="S427" s="4">
        <v>0.41691098995404202</v>
      </c>
      <c r="T427" s="4">
        <v>-6.2162216572725998E-2</v>
      </c>
      <c r="U427" s="4">
        <v>0.66162824264674203</v>
      </c>
      <c r="V427" s="4">
        <v>2.6139225033720401E-3</v>
      </c>
      <c r="W427" s="4">
        <v>172.12281764430699</v>
      </c>
      <c r="X427" s="4">
        <v>-13.678524083122801</v>
      </c>
      <c r="Y427" s="4">
        <v>331.023617028263</v>
      </c>
      <c r="Z427" t="b">
        <v>0</v>
      </c>
      <c r="AA427" t="b">
        <v>0</v>
      </c>
    </row>
    <row r="428" spans="1:27" hidden="1" x14ac:dyDescent="0.2">
      <c r="A428" t="s">
        <v>29</v>
      </c>
      <c r="B428" s="1">
        <v>46647</v>
      </c>
      <c r="C428">
        <v>292.05999755859301</v>
      </c>
      <c r="D428">
        <v>295</v>
      </c>
      <c r="E428" s="5">
        <v>1.35084416305146</v>
      </c>
      <c r="F428">
        <v>0.03</v>
      </c>
      <c r="G428">
        <v>0</v>
      </c>
      <c r="H428" s="5">
        <v>32.049999999999997</v>
      </c>
      <c r="I428" t="s">
        <v>8</v>
      </c>
      <c r="J428" s="2" t="s">
        <v>32</v>
      </c>
      <c r="K428">
        <v>34</v>
      </c>
      <c r="L428">
        <v>31.43</v>
      </c>
      <c r="N428">
        <v>1</v>
      </c>
      <c r="O428" s="4">
        <v>0.239280678558349</v>
      </c>
      <c r="P428" s="4">
        <v>0.990033890029131</v>
      </c>
      <c r="Q428" s="4">
        <v>0.27307395059905298</v>
      </c>
      <c r="R428" s="4">
        <v>32.050000000052101</v>
      </c>
      <c r="S428" s="4">
        <v>0.254818847567373</v>
      </c>
      <c r="T428" s="4">
        <v>-6.2563595372951794E-2</v>
      </c>
      <c r="U428" s="4">
        <v>-0.39943150872393002</v>
      </c>
      <c r="V428" s="4">
        <v>4.1663441917049503E-3</v>
      </c>
      <c r="W428" s="4">
        <v>131.09460629472599</v>
      </c>
      <c r="X428" s="4">
        <v>-8.7891873333517996</v>
      </c>
      <c r="Y428" s="4">
        <v>-200.881287144667</v>
      </c>
      <c r="Z428" t="b">
        <v>0</v>
      </c>
      <c r="AA428" t="b">
        <v>0</v>
      </c>
    </row>
    <row r="429" spans="1:27" hidden="1" x14ac:dyDescent="0.2">
      <c r="A429" t="s">
        <v>29</v>
      </c>
      <c r="B429" s="1">
        <v>46374</v>
      </c>
      <c r="C429">
        <v>292.05999755859301</v>
      </c>
      <c r="D429">
        <v>295</v>
      </c>
      <c r="E429" s="5">
        <v>0.60341093023648795</v>
      </c>
      <c r="F429">
        <v>0.03</v>
      </c>
      <c r="G429">
        <v>0</v>
      </c>
      <c r="H429" s="5">
        <v>22.55</v>
      </c>
      <c r="I429" t="s">
        <v>8</v>
      </c>
      <c r="J429">
        <v>22.35</v>
      </c>
      <c r="K429">
        <v>22.75</v>
      </c>
      <c r="L429">
        <v>21.89</v>
      </c>
      <c r="M429">
        <v>53</v>
      </c>
      <c r="N429">
        <v>117</v>
      </c>
      <c r="O429" s="4">
        <v>0.23293308578491201</v>
      </c>
      <c r="P429" s="4">
        <v>0.990033890029131</v>
      </c>
      <c r="Q429" s="4">
        <v>0.26345663037198802</v>
      </c>
      <c r="R429" s="4">
        <v>22.55</v>
      </c>
      <c r="S429" s="4">
        <v>0.141838028764046</v>
      </c>
      <c r="T429" s="4">
        <v>-6.28138421289091E-2</v>
      </c>
      <c r="U429" s="4">
        <v>-0.44360397255551198</v>
      </c>
      <c r="V429" s="4">
        <v>6.6077514003119999E-3</v>
      </c>
      <c r="W429" s="4">
        <v>89.602505865811807</v>
      </c>
      <c r="X429" s="4">
        <v>-14.997508555198801</v>
      </c>
      <c r="Y429" s="4">
        <v>-91.784218187478899</v>
      </c>
      <c r="Z429" t="b">
        <v>0</v>
      </c>
      <c r="AA429" t="b">
        <v>0</v>
      </c>
    </row>
    <row r="430" spans="1:27" hidden="1" x14ac:dyDescent="0.2">
      <c r="A430" t="s">
        <v>29</v>
      </c>
      <c r="B430" s="1">
        <v>46374</v>
      </c>
      <c r="C430">
        <v>292.05999755859301</v>
      </c>
      <c r="D430">
        <v>295</v>
      </c>
      <c r="E430" s="4">
        <v>0.60341093023648795</v>
      </c>
      <c r="F430">
        <v>0.03</v>
      </c>
      <c r="G430">
        <v>0</v>
      </c>
      <c r="H430" s="5">
        <v>25.049999999999901</v>
      </c>
      <c r="I430" t="s">
        <v>7</v>
      </c>
      <c r="J430" s="2" t="s">
        <v>64</v>
      </c>
      <c r="K430" s="2" t="s">
        <v>65</v>
      </c>
      <c r="L430">
        <v>24.82</v>
      </c>
      <c r="M430">
        <v>38</v>
      </c>
      <c r="N430">
        <v>2622</v>
      </c>
      <c r="O430" s="4">
        <v>0.29247228530883701</v>
      </c>
      <c r="P430" s="4">
        <v>0.990033890029131</v>
      </c>
      <c r="Q430" s="4">
        <v>0.26510685667448303</v>
      </c>
      <c r="R430" s="4">
        <v>25.049999999999901</v>
      </c>
      <c r="S430" s="4">
        <v>0.142233019517681</v>
      </c>
      <c r="T430" s="4">
        <v>-6.3700739402633294E-2</v>
      </c>
      <c r="U430" s="4">
        <v>0.55655202444373497</v>
      </c>
      <c r="V430" s="4">
        <v>6.5662513451665598E-3</v>
      </c>
      <c r="W430" s="4">
        <v>89.5974790626383</v>
      </c>
      <c r="X430" s="4">
        <v>-23.807094850374199</v>
      </c>
      <c r="Y430" s="4">
        <v>82.966940992188896</v>
      </c>
      <c r="Z430" t="b">
        <v>1</v>
      </c>
      <c r="AA430" t="b">
        <v>0</v>
      </c>
    </row>
    <row r="431" spans="1:27" hidden="1" x14ac:dyDescent="0.2">
      <c r="A431" t="s">
        <v>29</v>
      </c>
      <c r="B431" s="1">
        <v>46738</v>
      </c>
      <c r="C431">
        <v>292.05999755859301</v>
      </c>
      <c r="D431">
        <v>295</v>
      </c>
      <c r="E431" s="5">
        <v>1.5999885702488701</v>
      </c>
      <c r="F431">
        <v>0.03</v>
      </c>
      <c r="G431">
        <v>0</v>
      </c>
      <c r="H431" s="5">
        <v>34.625</v>
      </c>
      <c r="I431" t="s">
        <v>8</v>
      </c>
      <c r="J431">
        <v>33.35</v>
      </c>
      <c r="K431">
        <v>35.9</v>
      </c>
      <c r="L431">
        <v>34.53</v>
      </c>
      <c r="M431">
        <v>7</v>
      </c>
      <c r="N431">
        <v>347</v>
      </c>
      <c r="O431" s="4">
        <v>0.232887309875488</v>
      </c>
      <c r="P431" s="4">
        <v>0.990033890029131</v>
      </c>
      <c r="Q431" s="4">
        <v>0.27683386919011299</v>
      </c>
      <c r="R431" s="4">
        <v>34.625</v>
      </c>
      <c r="S431" s="4">
        <v>0.28355655561509502</v>
      </c>
      <c r="T431" s="4">
        <v>-6.66124176927851E-2</v>
      </c>
      <c r="U431" s="4">
        <v>-0.38837511729824897</v>
      </c>
      <c r="V431" s="4">
        <v>3.7471471615070501E-3</v>
      </c>
      <c r="W431" s="4">
        <v>141.57318639980099</v>
      </c>
      <c r="X431" s="4">
        <v>-7.8060514695113099</v>
      </c>
      <c r="Y431" s="4">
        <v>-236.88444507741599</v>
      </c>
      <c r="Z431" t="b">
        <v>0</v>
      </c>
      <c r="AA431" t="b">
        <v>0</v>
      </c>
    </row>
    <row r="432" spans="1:27" hidden="1" x14ac:dyDescent="0.2">
      <c r="A432" t="s">
        <v>29</v>
      </c>
      <c r="B432" s="1">
        <v>46311</v>
      </c>
      <c r="C432">
        <v>292.05999755859301</v>
      </c>
      <c r="D432">
        <v>295</v>
      </c>
      <c r="E432" s="4">
        <v>0.43092634749613401</v>
      </c>
      <c r="F432">
        <v>0.03</v>
      </c>
      <c r="G432">
        <v>0</v>
      </c>
      <c r="H432" s="5">
        <v>19.975000000000001</v>
      </c>
      <c r="I432" t="s">
        <v>7</v>
      </c>
      <c r="J432" s="2" t="s">
        <v>103</v>
      </c>
      <c r="K432" s="2" t="s">
        <v>95</v>
      </c>
      <c r="L432">
        <v>19.55</v>
      </c>
      <c r="M432">
        <v>22</v>
      </c>
      <c r="N432">
        <v>1072</v>
      </c>
      <c r="O432" s="4">
        <v>0.27854115020751902</v>
      </c>
      <c r="P432" s="4">
        <v>0.990033890029131</v>
      </c>
      <c r="Q432" s="4">
        <v>0.25624252302325501</v>
      </c>
      <c r="R432" s="4">
        <v>19.974999999999898</v>
      </c>
      <c r="S432" s="4">
        <v>0.101414969769581</v>
      </c>
      <c r="T432" s="4">
        <v>-6.6795384699179103E-2</v>
      </c>
      <c r="U432" s="4">
        <v>0.54038947320841801</v>
      </c>
      <c r="V432" s="4">
        <v>8.0788938899946303E-3</v>
      </c>
      <c r="W432" s="4">
        <v>76.093981538726794</v>
      </c>
      <c r="X432" s="4">
        <v>-26.7594862307235</v>
      </c>
      <c r="Y432" s="4">
        <v>59.403691803152597</v>
      </c>
      <c r="Z432" t="b">
        <v>1</v>
      </c>
      <c r="AA432" t="b">
        <v>0</v>
      </c>
    </row>
    <row r="433" spans="1:27" hidden="1" x14ac:dyDescent="0.2">
      <c r="A433" t="s">
        <v>29</v>
      </c>
      <c r="B433" s="1">
        <v>46311</v>
      </c>
      <c r="C433">
        <v>292.05999755859301</v>
      </c>
      <c r="D433">
        <v>295</v>
      </c>
      <c r="E433" s="5">
        <v>0.43092634749613401</v>
      </c>
      <c r="F433">
        <v>0.03</v>
      </c>
      <c r="G433">
        <v>0</v>
      </c>
      <c r="H433" s="5">
        <v>19.149999999999999</v>
      </c>
      <c r="I433" t="s">
        <v>8</v>
      </c>
      <c r="J433">
        <v>18.95</v>
      </c>
      <c r="K433">
        <v>19.350000000000001</v>
      </c>
      <c r="L433">
        <v>18.25</v>
      </c>
      <c r="M433">
        <v>44</v>
      </c>
      <c r="N433">
        <v>184</v>
      </c>
      <c r="O433" s="4">
        <v>0.23096472167968701</v>
      </c>
      <c r="P433" s="4">
        <v>0.990033890029131</v>
      </c>
      <c r="Q433" s="4">
        <v>0.25655989867020901</v>
      </c>
      <c r="R433" s="4">
        <v>19.149999999999999</v>
      </c>
      <c r="S433" s="4">
        <v>0.101497727401429</v>
      </c>
      <c r="T433" s="4">
        <v>-6.69209682491302E-2</v>
      </c>
      <c r="U433" s="4">
        <v>-0.45957768075751898</v>
      </c>
      <c r="V433" s="4">
        <v>8.0688322017069495E-3</v>
      </c>
      <c r="W433" s="4">
        <v>76.09334263449</v>
      </c>
      <c r="X433" s="4">
        <v>-18.050555369402598</v>
      </c>
      <c r="Y433" s="4">
        <v>-66.093008075924303</v>
      </c>
      <c r="Z433" t="b">
        <v>0</v>
      </c>
      <c r="AA433" t="b">
        <v>0</v>
      </c>
    </row>
    <row r="434" spans="1:27" hidden="1" x14ac:dyDescent="0.2">
      <c r="A434" t="s">
        <v>29</v>
      </c>
      <c r="B434" s="1">
        <v>46346</v>
      </c>
      <c r="C434">
        <v>292.05999755859301</v>
      </c>
      <c r="D434">
        <v>295</v>
      </c>
      <c r="E434" s="4">
        <v>0.52675111540592401</v>
      </c>
      <c r="F434">
        <v>0.03</v>
      </c>
      <c r="G434">
        <v>0</v>
      </c>
      <c r="H434" s="5">
        <v>23.35</v>
      </c>
      <c r="I434" t="s">
        <v>7</v>
      </c>
      <c r="J434">
        <v>23.25</v>
      </c>
      <c r="K434">
        <v>23.45</v>
      </c>
      <c r="L434">
        <v>22.63</v>
      </c>
      <c r="M434">
        <v>48</v>
      </c>
      <c r="N434">
        <v>789</v>
      </c>
      <c r="O434" s="4">
        <v>0.29224340576171798</v>
      </c>
      <c r="P434" s="4">
        <v>0.990033890029131</v>
      </c>
      <c r="Q434" s="4">
        <v>0.26722906926935902</v>
      </c>
      <c r="R434" s="4">
        <v>23.349999999999898</v>
      </c>
      <c r="S434" s="4">
        <v>0.126809126541402</v>
      </c>
      <c r="T434" s="4">
        <v>-6.7139376101899795E-2</v>
      </c>
      <c r="U434" s="4">
        <v>0.55045426393915098</v>
      </c>
      <c r="V434" s="4">
        <v>6.98650074160421E-3</v>
      </c>
      <c r="W434" s="4">
        <v>83.886683937061605</v>
      </c>
      <c r="X434" s="4">
        <v>-25.4009827106103</v>
      </c>
      <c r="Y434" s="4">
        <v>72.383857964119997</v>
      </c>
      <c r="Z434" t="b">
        <v>1</v>
      </c>
      <c r="AA434" t="b">
        <v>0</v>
      </c>
    </row>
    <row r="435" spans="1:27" x14ac:dyDescent="0.2">
      <c r="A435" t="s">
        <v>29</v>
      </c>
      <c r="B435" s="1">
        <v>46647</v>
      </c>
      <c r="C435">
        <v>292.05999755859301</v>
      </c>
      <c r="D435">
        <v>295</v>
      </c>
      <c r="E435" s="4">
        <v>1.35084416305146</v>
      </c>
      <c r="F435">
        <v>0.03</v>
      </c>
      <c r="G435">
        <v>0</v>
      </c>
      <c r="H435" s="5">
        <v>42.075000000000003</v>
      </c>
      <c r="I435" t="s">
        <v>7</v>
      </c>
      <c r="J435">
        <v>40.15</v>
      </c>
      <c r="K435">
        <v>44</v>
      </c>
      <c r="L435">
        <v>43.5</v>
      </c>
      <c r="M435">
        <v>4</v>
      </c>
      <c r="N435">
        <v>74</v>
      </c>
      <c r="O435" s="4">
        <v>0.33537957107543898</v>
      </c>
      <c r="P435" s="4">
        <v>0.990033890029131</v>
      </c>
      <c r="Q435" s="4">
        <v>0.28260441467950997</v>
      </c>
      <c r="R435" s="4">
        <v>42.075000000061998</v>
      </c>
      <c r="S435" s="4">
        <v>0.25711549926074001</v>
      </c>
      <c r="T435" s="4">
        <v>-7.1343803869195699E-2</v>
      </c>
      <c r="U435" s="4">
        <v>0.60145519350509402</v>
      </c>
      <c r="V435" s="4">
        <v>4.02347372117363E-3</v>
      </c>
      <c r="W435" s="4">
        <v>131.01756269175999</v>
      </c>
      <c r="X435" s="4">
        <v>-17.7123961513309</v>
      </c>
      <c r="Y435" s="4">
        <v>180.45387153533699</v>
      </c>
      <c r="Z435" t="b">
        <v>1</v>
      </c>
      <c r="AA435" t="b">
        <v>0</v>
      </c>
    </row>
    <row r="436" spans="1:27" hidden="1" x14ac:dyDescent="0.2">
      <c r="A436" t="s">
        <v>29</v>
      </c>
      <c r="B436" s="1">
        <v>46283</v>
      </c>
      <c r="C436">
        <v>292.05999755859301</v>
      </c>
      <c r="D436">
        <v>295</v>
      </c>
      <c r="E436" s="5">
        <v>0.354266533880364</v>
      </c>
      <c r="F436">
        <v>0.03</v>
      </c>
      <c r="G436">
        <v>0</v>
      </c>
      <c r="H436" s="5">
        <v>17.574999999999999</v>
      </c>
      <c r="I436" t="s">
        <v>8</v>
      </c>
      <c r="J436" s="2" t="s">
        <v>107</v>
      </c>
      <c r="K436">
        <v>17.75</v>
      </c>
      <c r="L436" s="2" t="s">
        <v>117</v>
      </c>
      <c r="M436">
        <v>1</v>
      </c>
      <c r="N436">
        <v>333</v>
      </c>
      <c r="O436" s="4">
        <v>0.23151403259277301</v>
      </c>
      <c r="P436" s="4">
        <v>0.990033890029131</v>
      </c>
      <c r="Q436" s="4">
        <v>0.25503279116434002</v>
      </c>
      <c r="R436" s="4">
        <v>17.575000000016299</v>
      </c>
      <c r="S436" s="4">
        <v>7.9929140703543594E-2</v>
      </c>
      <c r="T436" s="4">
        <v>-7.1867125128943804E-2</v>
      </c>
      <c r="U436" s="4">
        <v>-0.46814680651969298</v>
      </c>
      <c r="V436" s="4">
        <v>8.9699416706929599E-3</v>
      </c>
      <c r="W436" s="4">
        <v>69.128944464299593</v>
      </c>
      <c r="X436" s="4">
        <v>-20.253545219282898</v>
      </c>
      <c r="Y436" s="4">
        <v>-54.664018828763503</v>
      </c>
      <c r="Z436" t="b">
        <v>0</v>
      </c>
      <c r="AA436" t="b">
        <v>0</v>
      </c>
    </row>
    <row r="437" spans="1:27" hidden="1" x14ac:dyDescent="0.2">
      <c r="A437" t="s">
        <v>29</v>
      </c>
      <c r="B437" s="1">
        <v>46283</v>
      </c>
      <c r="C437">
        <v>292.05999755859301</v>
      </c>
      <c r="D437">
        <v>295</v>
      </c>
      <c r="E437" s="4">
        <v>0.354266533880364</v>
      </c>
      <c r="F437">
        <v>0.03</v>
      </c>
      <c r="G437">
        <v>0</v>
      </c>
      <c r="H437" s="5">
        <v>17.799999999999901</v>
      </c>
      <c r="I437" t="s">
        <v>7</v>
      </c>
      <c r="J437" s="2" t="s">
        <v>118</v>
      </c>
      <c r="K437" s="2" t="s">
        <v>109</v>
      </c>
      <c r="L437">
        <v>17.329999999999998</v>
      </c>
      <c r="M437">
        <v>56</v>
      </c>
      <c r="N437">
        <v>5612</v>
      </c>
      <c r="O437" s="4">
        <v>0.27606925109863201</v>
      </c>
      <c r="P437" s="4">
        <v>0.990033890029131</v>
      </c>
      <c r="Q437" s="4">
        <v>0.25570321741348001</v>
      </c>
      <c r="R437" s="4">
        <v>17.800000000015999</v>
      </c>
      <c r="S437" s="4">
        <v>8.0118091671624606E-2</v>
      </c>
      <c r="T437" s="4">
        <v>-7.2077213832079004E-2</v>
      </c>
      <c r="U437" s="4">
        <v>0.53192833303614395</v>
      </c>
      <c r="V437" s="4">
        <v>8.9462881776390807E-3</v>
      </c>
      <c r="W437" s="4">
        <v>69.127899205249506</v>
      </c>
      <c r="X437" s="4">
        <v>-29.074287282653199</v>
      </c>
      <c r="Y437" s="4">
        <v>48.731128691966198</v>
      </c>
      <c r="Z437" t="b">
        <v>1</v>
      </c>
      <c r="AA437" t="b">
        <v>0</v>
      </c>
    </row>
    <row r="438" spans="1:27" hidden="1" x14ac:dyDescent="0.2">
      <c r="A438" t="s">
        <v>29</v>
      </c>
      <c r="B438" s="1">
        <v>46738</v>
      </c>
      <c r="C438">
        <v>292.05999755859301</v>
      </c>
      <c r="D438">
        <v>295</v>
      </c>
      <c r="E438" s="4">
        <v>1.5999885702488701</v>
      </c>
      <c r="F438">
        <v>0.03</v>
      </c>
      <c r="G438">
        <v>0</v>
      </c>
      <c r="H438" s="5">
        <v>46.75</v>
      </c>
      <c r="I438" t="s">
        <v>7</v>
      </c>
      <c r="J438">
        <v>44.5</v>
      </c>
      <c r="K438">
        <v>49</v>
      </c>
      <c r="L438">
        <v>48.21</v>
      </c>
      <c r="M438">
        <v>4</v>
      </c>
      <c r="N438">
        <v>408</v>
      </c>
      <c r="O438" s="4">
        <v>0.34265794067382799</v>
      </c>
      <c r="P438" s="4">
        <v>0.990033890029131</v>
      </c>
      <c r="Q438" s="4">
        <v>0.28559223579271897</v>
      </c>
      <c r="R438" s="4">
        <v>46.749999999999901</v>
      </c>
      <c r="S438" s="4">
        <v>0.28576925870789499</v>
      </c>
      <c r="T438" s="4">
        <v>-7.5478229848357295E-2</v>
      </c>
      <c r="U438" s="4">
        <v>0.61247257266536204</v>
      </c>
      <c r="V438" s="4">
        <v>3.6299448328026601E-3</v>
      </c>
      <c r="W438" s="4">
        <v>141.48404113861099</v>
      </c>
      <c r="X438" s="4">
        <v>-16.5910597327007</v>
      </c>
      <c r="Y438" s="4">
        <v>211.40447072516901</v>
      </c>
      <c r="Z438" t="b">
        <v>1</v>
      </c>
      <c r="AA438" t="b">
        <v>0</v>
      </c>
    </row>
    <row r="439" spans="1:27" hidden="1" x14ac:dyDescent="0.2">
      <c r="A439" t="s">
        <v>29</v>
      </c>
      <c r="B439" s="1">
        <v>46255</v>
      </c>
      <c r="C439">
        <v>292.05999755859301</v>
      </c>
      <c r="D439">
        <v>295</v>
      </c>
      <c r="E439" s="4">
        <v>0.27760672274276199</v>
      </c>
      <c r="F439">
        <v>0.03</v>
      </c>
      <c r="G439">
        <v>0</v>
      </c>
      <c r="H439" s="5">
        <v>15.275</v>
      </c>
      <c r="I439" t="s">
        <v>7</v>
      </c>
      <c r="J439" s="2" t="s">
        <v>129</v>
      </c>
      <c r="K439" s="2" t="s">
        <v>129</v>
      </c>
      <c r="L439" s="2" t="s">
        <v>133</v>
      </c>
      <c r="M439">
        <v>92</v>
      </c>
      <c r="N439">
        <v>4664</v>
      </c>
      <c r="O439" s="4">
        <v>0.272437695617675</v>
      </c>
      <c r="P439" s="4">
        <v>0.990033890029131</v>
      </c>
      <c r="Q439" s="4">
        <v>0.25279085901290899</v>
      </c>
      <c r="R439" s="4">
        <v>15.275</v>
      </c>
      <c r="S439" s="4">
        <v>5.3922973091431799E-2</v>
      </c>
      <c r="T439" s="4">
        <v>-7.9268479460424895E-2</v>
      </c>
      <c r="U439" s="4">
        <v>0.52150173329470795</v>
      </c>
      <c r="V439" s="4">
        <v>1.0240713992153001E-2</v>
      </c>
      <c r="W439" s="4">
        <v>61.3007427127176</v>
      </c>
      <c r="X439" s="4">
        <v>-32.021512398074698</v>
      </c>
      <c r="Y439" s="4">
        <v>38.041780328588402</v>
      </c>
      <c r="Z439" t="b">
        <v>1</v>
      </c>
      <c r="AA439" t="b">
        <v>0</v>
      </c>
    </row>
    <row r="440" spans="1:27" hidden="1" x14ac:dyDescent="0.2">
      <c r="A440" t="s">
        <v>29</v>
      </c>
      <c r="B440" s="1">
        <v>46255</v>
      </c>
      <c r="C440">
        <v>292.05999755859301</v>
      </c>
      <c r="D440">
        <v>295</v>
      </c>
      <c r="E440" s="5">
        <v>0.27760672274276199</v>
      </c>
      <c r="F440">
        <v>0.03</v>
      </c>
      <c r="G440">
        <v>0</v>
      </c>
      <c r="H440" s="5">
        <v>16</v>
      </c>
      <c r="I440" t="s">
        <v>8</v>
      </c>
      <c r="J440">
        <v>15.85</v>
      </c>
      <c r="K440">
        <v>16.149999999999999</v>
      </c>
      <c r="L440">
        <v>16.350000000000001</v>
      </c>
      <c r="M440">
        <v>7</v>
      </c>
      <c r="N440">
        <v>106</v>
      </c>
      <c r="O440" s="4">
        <v>0.23532869171142501</v>
      </c>
      <c r="P440" s="4">
        <v>0.990033890029131</v>
      </c>
      <c r="Q440" s="4">
        <v>0.256569318834588</v>
      </c>
      <c r="R440" s="4">
        <v>16</v>
      </c>
      <c r="S440" s="4">
        <v>5.51050078873647E-2</v>
      </c>
      <c r="T440" s="4">
        <v>-8.0077254593392794E-2</v>
      </c>
      <c r="U440" s="4">
        <v>-0.478027403245884</v>
      </c>
      <c r="V440" s="4">
        <v>1.0089250309177501E-2</v>
      </c>
      <c r="W440" s="4">
        <v>61.296792777441198</v>
      </c>
      <c r="X440" s="4">
        <v>-23.657439985781</v>
      </c>
      <c r="Y440" s="4">
        <v>-43.199126729674802</v>
      </c>
      <c r="Z440" t="b">
        <v>0</v>
      </c>
      <c r="AA440" t="b">
        <v>0</v>
      </c>
    </row>
    <row r="441" spans="1:27" hidden="1" x14ac:dyDescent="0.2">
      <c r="A441" t="s">
        <v>29</v>
      </c>
      <c r="B441" s="1">
        <v>46220</v>
      </c>
      <c r="C441">
        <v>292.05999755859301</v>
      </c>
      <c r="D441">
        <v>295</v>
      </c>
      <c r="E441" s="5">
        <v>0.18178195212440099</v>
      </c>
      <c r="F441">
        <v>0.03</v>
      </c>
      <c r="G441">
        <v>0</v>
      </c>
      <c r="H441" s="5">
        <v>12.475</v>
      </c>
      <c r="I441" t="s">
        <v>8</v>
      </c>
      <c r="J441" s="2" t="s">
        <v>180</v>
      </c>
      <c r="K441" s="3" t="s">
        <v>164</v>
      </c>
      <c r="L441" s="2" t="s">
        <v>161</v>
      </c>
      <c r="M441">
        <v>34</v>
      </c>
      <c r="N441">
        <v>1670</v>
      </c>
      <c r="O441" s="4">
        <v>0.21781177703857399</v>
      </c>
      <c r="P441" s="4">
        <v>0.990033890029131</v>
      </c>
      <c r="Q441" s="4">
        <v>0.23699542100586399</v>
      </c>
      <c r="R441" s="4">
        <v>12.475000000006499</v>
      </c>
      <c r="S441" s="4">
        <v>5.3680222154878499E-3</v>
      </c>
      <c r="T441" s="4">
        <v>-9.5677096049975194E-2</v>
      </c>
      <c r="U441" s="4">
        <v>-0.49785847926100202</v>
      </c>
      <c r="V441" s="4">
        <v>1.3518123033337701E-2</v>
      </c>
      <c r="W441" s="4">
        <v>49.676531755934597</v>
      </c>
      <c r="X441" s="4">
        <v>-27.646120291954102</v>
      </c>
      <c r="Y441" s="4">
        <v>-28.6996521155674</v>
      </c>
      <c r="Z441" t="b">
        <v>0</v>
      </c>
      <c r="AA441" t="b">
        <v>0</v>
      </c>
    </row>
    <row r="442" spans="1:27" hidden="1" x14ac:dyDescent="0.2">
      <c r="A442" t="s">
        <v>29</v>
      </c>
      <c r="B442" s="1">
        <v>46220</v>
      </c>
      <c r="C442">
        <v>292.05999755859301</v>
      </c>
      <c r="D442">
        <v>295</v>
      </c>
      <c r="E442" s="4">
        <v>0.18178195212440099</v>
      </c>
      <c r="F442">
        <v>0.03</v>
      </c>
      <c r="G442">
        <v>0</v>
      </c>
      <c r="H442" s="5">
        <v>11.175000000000001</v>
      </c>
      <c r="I442" t="s">
        <v>7</v>
      </c>
      <c r="J442" s="2" t="s">
        <v>196</v>
      </c>
      <c r="K442" s="3" t="s">
        <v>189</v>
      </c>
      <c r="L442" s="3" t="s">
        <v>197</v>
      </c>
      <c r="M442">
        <v>228</v>
      </c>
      <c r="N442">
        <v>47413</v>
      </c>
      <c r="O442" s="4">
        <v>0.25095353546142501</v>
      </c>
      <c r="P442" s="4">
        <v>0.990033890029131</v>
      </c>
      <c r="Q442" s="4">
        <v>0.23771227682618001</v>
      </c>
      <c r="R442" s="4">
        <v>11.175000000007101</v>
      </c>
      <c r="S442" s="4">
        <v>5.6570112119452599E-3</v>
      </c>
      <c r="T442" s="4">
        <v>-9.5693744946586098E-2</v>
      </c>
      <c r="U442" s="4">
        <v>0.50225680891616098</v>
      </c>
      <c r="V442" s="4">
        <v>1.34773357040915E-2</v>
      </c>
      <c r="W442" s="4">
        <v>49.676452618467202</v>
      </c>
      <c r="X442" s="4">
        <v>-36.545828130270998</v>
      </c>
      <c r="Y442" s="4">
        <v>24.634021707721899</v>
      </c>
      <c r="Z442" t="b">
        <v>1</v>
      </c>
      <c r="AA442" t="b">
        <v>0</v>
      </c>
    </row>
    <row r="443" spans="1:27" hidden="1" x14ac:dyDescent="0.2">
      <c r="A443" t="s">
        <v>29</v>
      </c>
      <c r="B443" s="1">
        <v>46773</v>
      </c>
      <c r="C443">
        <v>292.05999755859301</v>
      </c>
      <c r="D443">
        <v>300</v>
      </c>
      <c r="E443" s="5">
        <v>1.6958133396347299</v>
      </c>
      <c r="F443">
        <v>0.03</v>
      </c>
      <c r="G443">
        <v>0</v>
      </c>
      <c r="H443" s="5">
        <v>37.700000000000003</v>
      </c>
      <c r="I443" t="s">
        <v>8</v>
      </c>
      <c r="J443">
        <v>36.700000000000003</v>
      </c>
      <c r="K443">
        <v>38.700000000000003</v>
      </c>
      <c r="L443">
        <v>38.89</v>
      </c>
      <c r="M443">
        <v>8</v>
      </c>
      <c r="N443">
        <v>548</v>
      </c>
      <c r="O443" s="4">
        <v>0.225486871185302</v>
      </c>
      <c r="P443" s="4">
        <v>0.97353332519531199</v>
      </c>
      <c r="Q443" s="4">
        <v>0.27546302679519302</v>
      </c>
      <c r="R443" s="4">
        <v>37.699999999994901</v>
      </c>
      <c r="S443" s="4">
        <v>0.24640637627086101</v>
      </c>
      <c r="T443" s="4">
        <v>-0.11231093755788001</v>
      </c>
      <c r="U443" s="4">
        <v>-0.40268383541645603</v>
      </c>
      <c r="V443" s="4">
        <v>3.6940376344858101E-3</v>
      </c>
      <c r="W443" s="4">
        <v>147.19289007134401</v>
      </c>
      <c r="X443" s="4">
        <v>-7.2955590203583096</v>
      </c>
      <c r="Y443" s="4">
        <v>-263.373106802542</v>
      </c>
      <c r="Z443" t="b">
        <v>0</v>
      </c>
      <c r="AA443" t="b">
        <v>0</v>
      </c>
    </row>
    <row r="444" spans="1:27" hidden="1" x14ac:dyDescent="0.2">
      <c r="A444" t="s">
        <v>29</v>
      </c>
      <c r="B444" s="1">
        <v>46738</v>
      </c>
      <c r="C444">
        <v>292.05999755859301</v>
      </c>
      <c r="D444">
        <v>300</v>
      </c>
      <c r="E444" s="5">
        <v>1.5999885702488701</v>
      </c>
      <c r="F444">
        <v>0.03</v>
      </c>
      <c r="G444">
        <v>0</v>
      </c>
      <c r="H444" s="5">
        <v>36.875</v>
      </c>
      <c r="I444" t="s">
        <v>8</v>
      </c>
      <c r="J444">
        <v>35.4</v>
      </c>
      <c r="K444">
        <v>38.35</v>
      </c>
      <c r="L444">
        <v>37</v>
      </c>
      <c r="M444">
        <v>1</v>
      </c>
      <c r="N444">
        <v>795</v>
      </c>
      <c r="O444" s="4">
        <v>0.22974403076171801</v>
      </c>
      <c r="P444" s="4">
        <v>0.97353332519531199</v>
      </c>
      <c r="Q444" s="4">
        <v>0.27470651907995097</v>
      </c>
      <c r="R444" s="4">
        <v>36.874999999997698</v>
      </c>
      <c r="S444" s="4">
        <v>0.234682262816376</v>
      </c>
      <c r="T444" s="4">
        <v>-0.112795811411411</v>
      </c>
      <c r="U444" s="4">
        <v>-0.40722767776318602</v>
      </c>
      <c r="V444" s="4">
        <v>3.82429188868576E-3</v>
      </c>
      <c r="W444" s="4">
        <v>143.377509682544</v>
      </c>
      <c r="X444" s="4">
        <v>-7.6341456765903803</v>
      </c>
      <c r="Y444" s="4">
        <v>-249.29408244874301</v>
      </c>
      <c r="Z444" t="b">
        <v>0</v>
      </c>
      <c r="AA444" t="b">
        <v>0</v>
      </c>
    </row>
    <row r="445" spans="1:27" hidden="1" x14ac:dyDescent="0.2">
      <c r="A445" t="s">
        <v>29</v>
      </c>
      <c r="B445" s="1">
        <v>46829</v>
      </c>
      <c r="C445">
        <v>292.05999755859301</v>
      </c>
      <c r="D445">
        <v>300</v>
      </c>
      <c r="E445" s="5">
        <v>1.8491329737870399</v>
      </c>
      <c r="F445">
        <v>0.03</v>
      </c>
      <c r="G445">
        <v>0</v>
      </c>
      <c r="H445" s="5">
        <v>39.575000000000003</v>
      </c>
      <c r="I445" t="s">
        <v>8</v>
      </c>
      <c r="J445">
        <v>37.6</v>
      </c>
      <c r="K445">
        <v>41.55</v>
      </c>
      <c r="L445">
        <v>38.11</v>
      </c>
      <c r="M445">
        <v>158</v>
      </c>
      <c r="N445">
        <v>1321</v>
      </c>
      <c r="O445" s="4">
        <v>0.23390963851928701</v>
      </c>
      <c r="P445" s="4">
        <v>0.97353332519531199</v>
      </c>
      <c r="Q445" s="4">
        <v>0.28067931760805698</v>
      </c>
      <c r="R445" s="4">
        <v>39.574999999988002</v>
      </c>
      <c r="S445" s="4">
        <v>0.26590357736029102</v>
      </c>
      <c r="T445" s="4">
        <v>-0.115772098676902</v>
      </c>
      <c r="U445" s="4">
        <v>-0.39515673495862502</v>
      </c>
      <c r="V445" s="4">
        <v>3.4545395713654701E-3</v>
      </c>
      <c r="W445" s="4">
        <v>152.93711074807399</v>
      </c>
      <c r="X445" s="4">
        <v>-6.9576039290785898</v>
      </c>
      <c r="Y445" s="4">
        <v>-286.58690323497501</v>
      </c>
      <c r="Z445" t="b">
        <v>0</v>
      </c>
      <c r="AA445" t="b">
        <v>0</v>
      </c>
    </row>
    <row r="446" spans="1:27" hidden="1" x14ac:dyDescent="0.2">
      <c r="A446" t="s">
        <v>29</v>
      </c>
      <c r="B446" s="1">
        <v>46738</v>
      </c>
      <c r="C446">
        <v>292.05999755859301</v>
      </c>
      <c r="D446">
        <v>300</v>
      </c>
      <c r="E446" s="4">
        <v>1.5999885702488701</v>
      </c>
      <c r="F446">
        <v>0.03</v>
      </c>
      <c r="G446">
        <v>0</v>
      </c>
      <c r="H446" s="5">
        <v>44.024999999999999</v>
      </c>
      <c r="I446" t="s">
        <v>7</v>
      </c>
      <c r="J446">
        <v>42.9</v>
      </c>
      <c r="K446">
        <v>45.15</v>
      </c>
      <c r="L446">
        <v>44.35</v>
      </c>
      <c r="M446">
        <v>9</v>
      </c>
      <c r="N446">
        <v>9845</v>
      </c>
      <c r="O446" s="4">
        <v>0.32990172058105399</v>
      </c>
      <c r="P446" s="4">
        <v>0.97353332519531199</v>
      </c>
      <c r="Q446" s="4">
        <v>0.281894524204018</v>
      </c>
      <c r="R446" s="4">
        <v>44.024999999998499</v>
      </c>
      <c r="S446" s="4">
        <v>0.23767435391921099</v>
      </c>
      <c r="T446" s="4">
        <v>-0.118895875043074</v>
      </c>
      <c r="U446" s="4">
        <v>0.59393316182514999</v>
      </c>
      <c r="V446" s="4">
        <v>3.7241439268024998E-3</v>
      </c>
      <c r="W446" s="4">
        <v>143.27622531711199</v>
      </c>
      <c r="X446" s="4">
        <v>-16.504758498986401</v>
      </c>
      <c r="Y446" s="4">
        <v>207.101109011294</v>
      </c>
      <c r="Z446" t="b">
        <v>1</v>
      </c>
      <c r="AA446" t="b">
        <v>0</v>
      </c>
    </row>
    <row r="447" spans="1:27" hidden="1" x14ac:dyDescent="0.2">
      <c r="A447" t="s">
        <v>29</v>
      </c>
      <c r="B447" s="1">
        <v>47102</v>
      </c>
      <c r="C447">
        <v>292.05999755859301</v>
      </c>
      <c r="D447">
        <v>300</v>
      </c>
      <c r="E447" s="5">
        <v>2.5965662305023098</v>
      </c>
      <c r="F447">
        <v>0.03</v>
      </c>
      <c r="G447">
        <v>0</v>
      </c>
      <c r="H447" s="5">
        <v>45</v>
      </c>
      <c r="I447" t="s">
        <v>8</v>
      </c>
      <c r="J447">
        <v>43.05</v>
      </c>
      <c r="K447">
        <v>46.95</v>
      </c>
      <c r="L447">
        <v>43</v>
      </c>
      <c r="M447">
        <v>2</v>
      </c>
      <c r="N447">
        <v>460</v>
      </c>
      <c r="O447" s="4">
        <v>0.22638713073730399</v>
      </c>
      <c r="P447" s="4">
        <v>0.97353332519531199</v>
      </c>
      <c r="Q447" s="4">
        <v>0.286328064195636</v>
      </c>
      <c r="R447" s="4">
        <v>45.000000000016797</v>
      </c>
      <c r="S447" s="4">
        <v>0.34138917070157698</v>
      </c>
      <c r="T447" s="4">
        <v>-0.11999598680142699</v>
      </c>
      <c r="U447" s="4">
        <v>-0.366405313248165</v>
      </c>
      <c r="V447" s="4">
        <v>2.7929721421399898E-3</v>
      </c>
      <c r="W447" s="4">
        <v>177.12264140033901</v>
      </c>
      <c r="X447" s="4">
        <v>-5.2054472933684304</v>
      </c>
      <c r="Y447" s="4">
        <v>-394.71009540227698</v>
      </c>
      <c r="Z447" t="b">
        <v>0</v>
      </c>
      <c r="AA447" t="b">
        <v>0</v>
      </c>
    </row>
    <row r="448" spans="1:27" hidden="1" x14ac:dyDescent="0.2">
      <c r="A448" t="s">
        <v>29</v>
      </c>
      <c r="B448" s="1">
        <v>46555</v>
      </c>
      <c r="C448">
        <v>292.05999755859301</v>
      </c>
      <c r="D448">
        <v>300</v>
      </c>
      <c r="E448" s="5">
        <v>1.0989618995621599</v>
      </c>
      <c r="F448">
        <v>0.03</v>
      </c>
      <c r="G448">
        <v>0</v>
      </c>
      <c r="H448" s="5">
        <v>32</v>
      </c>
      <c r="I448" t="s">
        <v>8</v>
      </c>
      <c r="J448" s="2" t="s">
        <v>33</v>
      </c>
      <c r="K448">
        <v>32.299999999999997</v>
      </c>
      <c r="L448">
        <v>31.6</v>
      </c>
      <c r="M448">
        <v>27</v>
      </c>
      <c r="N448">
        <v>582</v>
      </c>
      <c r="O448" s="4">
        <v>0.22751626983642501</v>
      </c>
      <c r="P448" s="4">
        <v>0.97353332519531199</v>
      </c>
      <c r="Q448" s="4">
        <v>0.27098313235961802</v>
      </c>
      <c r="R448" s="4">
        <v>31.999999999999901</v>
      </c>
      <c r="S448" s="4">
        <v>0.16367150081508999</v>
      </c>
      <c r="T448" s="4">
        <v>-0.120403866265211</v>
      </c>
      <c r="U448" s="4">
        <v>-0.43499487700735601</v>
      </c>
      <c r="V448" s="4">
        <v>4.7444665987762102E-3</v>
      </c>
      <c r="W448" s="4">
        <v>120.519256148984</v>
      </c>
      <c r="X448" s="4">
        <v>-10.0875417185675</v>
      </c>
      <c r="Y448" s="4">
        <v>-174.78395871673001</v>
      </c>
      <c r="Z448" t="b">
        <v>0</v>
      </c>
      <c r="AA448" t="b">
        <v>0</v>
      </c>
    </row>
    <row r="449" spans="1:27" x14ac:dyDescent="0.2">
      <c r="A449" t="s">
        <v>29</v>
      </c>
      <c r="B449" s="1">
        <v>46647</v>
      </c>
      <c r="C449">
        <v>292.05999755859301</v>
      </c>
      <c r="D449">
        <v>300</v>
      </c>
      <c r="E449" s="4">
        <v>1.35084416305146</v>
      </c>
      <c r="F449">
        <v>0.03</v>
      </c>
      <c r="G449">
        <v>0</v>
      </c>
      <c r="H449" s="5">
        <v>39.575000000000003</v>
      </c>
      <c r="I449" t="s">
        <v>7</v>
      </c>
      <c r="J449">
        <v>37.5</v>
      </c>
      <c r="K449">
        <v>41.65</v>
      </c>
      <c r="L449">
        <v>40.25</v>
      </c>
      <c r="N449">
        <v>4</v>
      </c>
      <c r="O449" s="4">
        <v>0.33293818923950103</v>
      </c>
      <c r="P449" s="4">
        <v>0.97353332519531199</v>
      </c>
      <c r="Q449" s="4">
        <v>0.28045661855394599</v>
      </c>
      <c r="R449" s="4">
        <v>39.574999999999903</v>
      </c>
      <c r="S449" s="4">
        <v>0.20501726365865999</v>
      </c>
      <c r="T449" s="4">
        <v>-0.120945745775836</v>
      </c>
      <c r="U449" s="4">
        <v>0.58122068147134998</v>
      </c>
      <c r="V449" s="4">
        <v>4.10338739446131E-3</v>
      </c>
      <c r="W449" s="4">
        <v>132.60430341634401</v>
      </c>
      <c r="X449" s="4">
        <v>-17.670664916538499</v>
      </c>
      <c r="Y449" s="4">
        <v>175.84790962732399</v>
      </c>
      <c r="Z449" t="b">
        <v>1</v>
      </c>
      <c r="AA449" t="b">
        <v>0</v>
      </c>
    </row>
    <row r="450" spans="1:27" x14ac:dyDescent="0.2">
      <c r="A450" t="s">
        <v>29</v>
      </c>
      <c r="B450" s="1">
        <v>46773</v>
      </c>
      <c r="C450">
        <v>292.05999755859301</v>
      </c>
      <c r="D450">
        <v>300</v>
      </c>
      <c r="E450" s="4">
        <v>1.6958133396347299</v>
      </c>
      <c r="F450">
        <v>0.03</v>
      </c>
      <c r="G450">
        <v>0</v>
      </c>
      <c r="H450" s="5">
        <v>46.524999999999999</v>
      </c>
      <c r="I450" t="s">
        <v>7</v>
      </c>
      <c r="J450">
        <v>46</v>
      </c>
      <c r="K450">
        <v>47.05</v>
      </c>
      <c r="L450">
        <v>46.7</v>
      </c>
      <c r="M450">
        <v>3</v>
      </c>
      <c r="N450">
        <v>6289</v>
      </c>
      <c r="O450" s="4">
        <v>0.33310603424072199</v>
      </c>
      <c r="P450" s="4">
        <v>0.97353332519531199</v>
      </c>
      <c r="Q450" s="4">
        <v>0.28827380734462899</v>
      </c>
      <c r="R450" s="4">
        <v>46.524999999997497</v>
      </c>
      <c r="S450" s="4">
        <v>0.25176811748679001</v>
      </c>
      <c r="T450" s="4">
        <v>-0.123631830088512</v>
      </c>
      <c r="U450" s="4">
        <v>0.59938984890584501</v>
      </c>
      <c r="V450" s="4">
        <v>3.5251648302053701E-3</v>
      </c>
      <c r="W450" s="4">
        <v>146.996439092461</v>
      </c>
      <c r="X450" s="4">
        <v>-16.350054529422199</v>
      </c>
      <c r="Y450" s="4">
        <v>217.967633103531</v>
      </c>
      <c r="Z450" t="b">
        <v>1</v>
      </c>
      <c r="AA450" t="b">
        <v>0</v>
      </c>
    </row>
    <row r="451" spans="1:27" hidden="1" x14ac:dyDescent="0.2">
      <c r="A451" t="s">
        <v>29</v>
      </c>
      <c r="B451" s="1">
        <v>46555</v>
      </c>
      <c r="C451">
        <v>292.05999755859301</v>
      </c>
      <c r="D451">
        <v>300</v>
      </c>
      <c r="E451" s="4">
        <v>1.0989618995621599</v>
      </c>
      <c r="F451">
        <v>0.03</v>
      </c>
      <c r="G451">
        <v>0</v>
      </c>
      <c r="H451" s="5">
        <v>34.575000000000003</v>
      </c>
      <c r="I451" t="s">
        <v>7</v>
      </c>
      <c r="J451">
        <v>34.450000000000003</v>
      </c>
      <c r="K451">
        <v>34.700000000000003</v>
      </c>
      <c r="L451">
        <v>34.04</v>
      </c>
      <c r="M451">
        <v>77</v>
      </c>
      <c r="N451">
        <v>8497</v>
      </c>
      <c r="O451" s="4">
        <v>0.31194230545043899</v>
      </c>
      <c r="P451" s="4">
        <v>0.97353332519531199</v>
      </c>
      <c r="Q451" s="4">
        <v>0.27750323549258199</v>
      </c>
      <c r="R451" s="4">
        <v>34.575000000000003</v>
      </c>
      <c r="S451" s="4">
        <v>0.166580758609505</v>
      </c>
      <c r="T451" s="4">
        <v>-0.124329722799759</v>
      </c>
      <c r="U451" s="4">
        <v>0.56615003272735098</v>
      </c>
      <c r="V451" s="4">
        <v>4.6307674120880903E-3</v>
      </c>
      <c r="W451" s="4">
        <v>120.46137326802599</v>
      </c>
      <c r="X451" s="4">
        <v>-19.132333296964099</v>
      </c>
      <c r="Y451" s="4">
        <v>143.71649754031799</v>
      </c>
      <c r="Z451" t="b">
        <v>1</v>
      </c>
      <c r="AA451" t="b">
        <v>0</v>
      </c>
    </row>
    <row r="452" spans="1:27" hidden="1" x14ac:dyDescent="0.2">
      <c r="A452" t="s">
        <v>29</v>
      </c>
      <c r="B452" s="1">
        <v>46829</v>
      </c>
      <c r="C452">
        <v>292.05999755859301</v>
      </c>
      <c r="D452">
        <v>300</v>
      </c>
      <c r="E452" s="4">
        <v>1.8491329737870399</v>
      </c>
      <c r="F452">
        <v>0.03</v>
      </c>
      <c r="G452">
        <v>0</v>
      </c>
      <c r="H452" s="5">
        <v>49.25</v>
      </c>
      <c r="I452" t="s">
        <v>7</v>
      </c>
      <c r="J452">
        <v>47</v>
      </c>
      <c r="K452">
        <v>51.5</v>
      </c>
      <c r="L452">
        <v>49.15</v>
      </c>
      <c r="M452">
        <v>1</v>
      </c>
      <c r="N452">
        <v>1816</v>
      </c>
      <c r="O452" s="4">
        <v>0.347555962982177</v>
      </c>
      <c r="P452" s="4">
        <v>0.97353332519531199</v>
      </c>
      <c r="Q452" s="4">
        <v>0.290008218148813</v>
      </c>
      <c r="R452" s="4">
        <v>49.2499999999932</v>
      </c>
      <c r="S452" s="4">
        <v>0.26983173578053399</v>
      </c>
      <c r="T452" s="4">
        <v>-0.124529643111149</v>
      </c>
      <c r="U452" s="4">
        <v>0.60635514676559099</v>
      </c>
      <c r="V452" s="4">
        <v>3.3398987610233099E-3</v>
      </c>
      <c r="W452" s="4">
        <v>152.77627088827401</v>
      </c>
      <c r="X452" s="4">
        <v>-15.8155729081118</v>
      </c>
      <c r="Y452" s="4">
        <v>236.39701052860499</v>
      </c>
      <c r="Z452" t="b">
        <v>1</v>
      </c>
      <c r="AA452" t="b">
        <v>0</v>
      </c>
    </row>
    <row r="453" spans="1:27" hidden="1" x14ac:dyDescent="0.2">
      <c r="A453" t="s">
        <v>29</v>
      </c>
      <c r="B453" s="1">
        <v>46191</v>
      </c>
      <c r="C453">
        <v>292.05999755859301</v>
      </c>
      <c r="D453">
        <v>295</v>
      </c>
      <c r="E453" s="5">
        <v>0.102384294092041</v>
      </c>
      <c r="F453">
        <v>0.03</v>
      </c>
      <c r="G453">
        <v>0</v>
      </c>
      <c r="H453" s="5">
        <v>10.175000000000001</v>
      </c>
      <c r="I453" t="s">
        <v>8</v>
      </c>
      <c r="J453" s="2" t="s">
        <v>221</v>
      </c>
      <c r="K453" s="2" t="s">
        <v>183</v>
      </c>
      <c r="L453" s="3" t="s">
        <v>217</v>
      </c>
      <c r="M453">
        <v>67</v>
      </c>
      <c r="N453">
        <v>535</v>
      </c>
      <c r="O453" s="4">
        <v>0.228309718933105</v>
      </c>
      <c r="P453" s="4">
        <v>0.990033890029131</v>
      </c>
      <c r="Q453" s="4">
        <v>0.24386881982164399</v>
      </c>
      <c r="R453" s="4">
        <v>10.174999999999701</v>
      </c>
      <c r="S453" s="4">
        <v>-4.9980443372689497E-2</v>
      </c>
      <c r="T453" s="4">
        <v>-0.12801248082793501</v>
      </c>
      <c r="U453" s="4">
        <v>-0.51993101361543104</v>
      </c>
      <c r="V453" s="4">
        <v>1.7483267333985801E-2</v>
      </c>
      <c r="W453" s="4">
        <v>37.235429673975801</v>
      </c>
      <c r="X453" s="4">
        <v>-39.484693395285298</v>
      </c>
      <c r="Y453" s="4">
        <v>-16.58892281184</v>
      </c>
      <c r="Z453" t="b">
        <v>0</v>
      </c>
      <c r="AA453" t="b">
        <v>0</v>
      </c>
    </row>
    <row r="454" spans="1:27" hidden="1" x14ac:dyDescent="0.2">
      <c r="A454" t="s">
        <v>29</v>
      </c>
      <c r="B454" s="1">
        <v>46465</v>
      </c>
      <c r="C454">
        <v>292.05999755859301</v>
      </c>
      <c r="D454">
        <v>300</v>
      </c>
      <c r="E454" s="5">
        <v>0.852555335781364</v>
      </c>
      <c r="F454">
        <v>0.03</v>
      </c>
      <c r="G454">
        <v>0</v>
      </c>
      <c r="H454" s="5">
        <v>28.824999999999999</v>
      </c>
      <c r="I454" t="s">
        <v>8</v>
      </c>
      <c r="J454" s="2" t="s">
        <v>48</v>
      </c>
      <c r="K454">
        <v>29.45</v>
      </c>
      <c r="L454">
        <v>28.55</v>
      </c>
      <c r="M454">
        <v>2</v>
      </c>
      <c r="N454">
        <v>171</v>
      </c>
      <c r="O454" s="4">
        <v>0.231681877593994</v>
      </c>
      <c r="P454" s="4">
        <v>0.97353332519531199</v>
      </c>
      <c r="Q454" s="4">
        <v>0.26674303732902499</v>
      </c>
      <c r="R454" s="4">
        <v>28.824999999999999</v>
      </c>
      <c r="S454" s="4">
        <v>0.118085884192647</v>
      </c>
      <c r="T454" s="4">
        <v>-0.12820842680944999</v>
      </c>
      <c r="U454" s="4">
        <v>-0.45299980398787898</v>
      </c>
      <c r="V454" s="4">
        <v>5.5075144724584203E-3</v>
      </c>
      <c r="W454" s="4">
        <v>106.835471343051</v>
      </c>
      <c r="X454" s="4">
        <v>-11.8792170309379</v>
      </c>
      <c r="Y454" s="4">
        <v>-137.37063985436001</v>
      </c>
      <c r="Z454" t="b">
        <v>0</v>
      </c>
      <c r="AA454" t="b">
        <v>0</v>
      </c>
    </row>
    <row r="455" spans="1:27" hidden="1" x14ac:dyDescent="0.2">
      <c r="A455" t="s">
        <v>29</v>
      </c>
      <c r="B455" s="1">
        <v>46191</v>
      </c>
      <c r="C455">
        <v>292.05999755859301</v>
      </c>
      <c r="D455">
        <v>295</v>
      </c>
      <c r="E455" s="4">
        <v>0.102384294092041</v>
      </c>
      <c r="F455">
        <v>0.03</v>
      </c>
      <c r="G455">
        <v>0</v>
      </c>
      <c r="H455" s="5">
        <v>7.9749999999999996</v>
      </c>
      <c r="I455" t="s">
        <v>7</v>
      </c>
      <c r="J455" s="2" t="s">
        <v>268</v>
      </c>
      <c r="K455" s="2" t="s">
        <v>252</v>
      </c>
      <c r="L455">
        <v>8</v>
      </c>
      <c r="M455">
        <v>209</v>
      </c>
      <c r="N455">
        <v>23038</v>
      </c>
      <c r="O455" s="4">
        <v>0.24719991088867099</v>
      </c>
      <c r="P455" s="4">
        <v>0.990033890029131</v>
      </c>
      <c r="Q455" s="4">
        <v>0.23944512391529699</v>
      </c>
      <c r="R455" s="4">
        <v>7.97499999999925</v>
      </c>
      <c r="S455" s="4">
        <v>-5.2332370464135199E-2</v>
      </c>
      <c r="T455" s="4">
        <v>-0.12894893379313799</v>
      </c>
      <c r="U455" s="4">
        <v>0.47913193037306601</v>
      </c>
      <c r="V455" s="4">
        <v>1.78041245934102E-2</v>
      </c>
      <c r="W455" s="4">
        <v>37.230949920329799</v>
      </c>
      <c r="X455" s="4">
        <v>-47.4946330952518</v>
      </c>
      <c r="Y455" s="4">
        <v>13.510659134634899</v>
      </c>
      <c r="Z455" t="b">
        <v>1</v>
      </c>
      <c r="AA455" t="b">
        <v>0</v>
      </c>
    </row>
    <row r="456" spans="1:27" hidden="1" x14ac:dyDescent="0.2">
      <c r="A456" t="s">
        <v>29</v>
      </c>
      <c r="B456" s="1">
        <v>46465</v>
      </c>
      <c r="C456">
        <v>292.05999755859301</v>
      </c>
      <c r="D456">
        <v>300</v>
      </c>
      <c r="E456" s="4">
        <v>0.852555335781364</v>
      </c>
      <c r="F456">
        <v>0.03</v>
      </c>
      <c r="G456">
        <v>0</v>
      </c>
      <c r="H456" s="5">
        <v>28.975000000000001</v>
      </c>
      <c r="I456" t="s">
        <v>7</v>
      </c>
      <c r="J456" s="2" t="s">
        <v>44</v>
      </c>
      <c r="K456">
        <v>29.15</v>
      </c>
      <c r="L456">
        <v>28.86</v>
      </c>
      <c r="M456">
        <v>288</v>
      </c>
      <c r="N456">
        <v>3183</v>
      </c>
      <c r="O456" s="4">
        <v>0.30245143356323201</v>
      </c>
      <c r="P456" s="4">
        <v>0.97353332519531199</v>
      </c>
      <c r="Q456" s="4">
        <v>0.27155762461449601</v>
      </c>
      <c r="R456" s="4">
        <v>28.974999999999898</v>
      </c>
      <c r="S456" s="4">
        <v>0.120398366782454</v>
      </c>
      <c r="T456" s="4">
        <v>-0.13034144154211599</v>
      </c>
      <c r="U456" s="4">
        <v>0.54791620744465297</v>
      </c>
      <c r="V456" s="4">
        <v>5.4083773247546501E-3</v>
      </c>
      <c r="W456" s="4">
        <v>106.806016021041</v>
      </c>
      <c r="X456" s="4">
        <v>-20.941514724867201</v>
      </c>
      <c r="Y456" s="4">
        <v>111.726870514121</v>
      </c>
      <c r="Z456" t="b">
        <v>1</v>
      </c>
      <c r="AA456" t="b">
        <v>0</v>
      </c>
    </row>
    <row r="457" spans="1:27" hidden="1" x14ac:dyDescent="0.2">
      <c r="A457" t="s">
        <v>29</v>
      </c>
      <c r="B457" s="1">
        <v>47102</v>
      </c>
      <c r="C457">
        <v>292.05999755859301</v>
      </c>
      <c r="D457">
        <v>300</v>
      </c>
      <c r="E457" s="4">
        <v>2.5965662305023098</v>
      </c>
      <c r="F457">
        <v>0.03</v>
      </c>
      <c r="G457">
        <v>0</v>
      </c>
      <c r="H457" s="5">
        <v>61.55</v>
      </c>
      <c r="I457" t="s">
        <v>7</v>
      </c>
      <c r="J457">
        <v>59.6</v>
      </c>
      <c r="K457">
        <v>63.5</v>
      </c>
      <c r="L457">
        <v>61.1</v>
      </c>
      <c r="M457">
        <v>5</v>
      </c>
      <c r="N457">
        <v>2777</v>
      </c>
      <c r="O457" s="4">
        <v>0.35866425033569299</v>
      </c>
      <c r="P457" s="4">
        <v>0.97353332519531199</v>
      </c>
      <c r="Q457" s="4">
        <v>0.29767383894940902</v>
      </c>
      <c r="R457" s="4">
        <v>61.549999999954103</v>
      </c>
      <c r="S457" s="4">
        <v>0.34631120750164901</v>
      </c>
      <c r="T457" s="4">
        <v>-0.133356377490497</v>
      </c>
      <c r="U457" s="4">
        <v>0.63544557661216305</v>
      </c>
      <c r="V457" s="4">
        <v>2.6819756708875001E-3</v>
      </c>
      <c r="W457" s="4">
        <v>176.82312490420799</v>
      </c>
      <c r="X457" s="4">
        <v>-13.8567672320833</v>
      </c>
      <c r="Y457" s="4">
        <v>322.07348853751</v>
      </c>
      <c r="Z457" t="b">
        <v>1</v>
      </c>
      <c r="AA457" t="b">
        <v>0</v>
      </c>
    </row>
    <row r="458" spans="1:27" hidden="1" x14ac:dyDescent="0.2">
      <c r="A458" t="s">
        <v>29</v>
      </c>
      <c r="B458" s="1">
        <v>46185</v>
      </c>
      <c r="C458">
        <v>292.05999755859301</v>
      </c>
      <c r="D458">
        <v>295</v>
      </c>
      <c r="E458" s="5">
        <v>8.5957200196307704E-2</v>
      </c>
      <c r="F458">
        <v>0.03</v>
      </c>
      <c r="G458">
        <v>0</v>
      </c>
      <c r="H458" s="5">
        <v>9.8249999999999993</v>
      </c>
      <c r="I458" t="s">
        <v>8</v>
      </c>
      <c r="J458" s="3" t="s">
        <v>229</v>
      </c>
      <c r="K458">
        <v>10</v>
      </c>
      <c r="L458" s="3" t="s">
        <v>216</v>
      </c>
      <c r="M458">
        <v>45</v>
      </c>
      <c r="N458">
        <v>216</v>
      </c>
      <c r="O458" s="4">
        <v>0.23981473083495999</v>
      </c>
      <c r="P458" s="4">
        <v>0.990033890029131</v>
      </c>
      <c r="Q458" s="4">
        <v>0.253541801631534</v>
      </c>
      <c r="R458" s="4">
        <v>9.8250000000000099</v>
      </c>
      <c r="S458" s="4">
        <v>-6.2885639975059596E-2</v>
      </c>
      <c r="T458" s="4">
        <v>-0.137220187570228</v>
      </c>
      <c r="U458" s="4">
        <v>-0.52507121507477394</v>
      </c>
      <c r="V458" s="4">
        <v>1.8339544913238099E-2</v>
      </c>
      <c r="W458" s="4">
        <v>34.092946923856303</v>
      </c>
      <c r="X458" s="4">
        <v>-45.385443854334198</v>
      </c>
      <c r="Y458" s="4">
        <v>-14.026263653870499</v>
      </c>
      <c r="Z458" t="b">
        <v>0</v>
      </c>
      <c r="AA458" t="b">
        <v>0</v>
      </c>
    </row>
    <row r="459" spans="1:27" hidden="1" x14ac:dyDescent="0.2">
      <c r="A459" t="s">
        <v>29</v>
      </c>
      <c r="B459" s="1">
        <v>46402</v>
      </c>
      <c r="C459">
        <v>292.05999755859301</v>
      </c>
      <c r="D459">
        <v>300</v>
      </c>
      <c r="E459" s="5">
        <v>0.68007074488696795</v>
      </c>
      <c r="F459">
        <v>0.03</v>
      </c>
      <c r="G459">
        <v>0</v>
      </c>
      <c r="H459" s="5">
        <v>26.049999999999901</v>
      </c>
      <c r="I459" t="s">
        <v>8</v>
      </c>
      <c r="J459">
        <v>25.95</v>
      </c>
      <c r="K459">
        <v>26.15</v>
      </c>
      <c r="L459">
        <v>26.35</v>
      </c>
      <c r="M459">
        <v>24</v>
      </c>
      <c r="N459">
        <v>1090</v>
      </c>
      <c r="O459" s="4">
        <v>0.224891784362792</v>
      </c>
      <c r="P459" s="4">
        <v>0.97353332519531199</v>
      </c>
      <c r="Q459" s="4">
        <v>0.26086944120498601</v>
      </c>
      <c r="R459" s="4">
        <v>26.049999999999901</v>
      </c>
      <c r="S459" s="4">
        <v>7.7717236968430206E-2</v>
      </c>
      <c r="T459" s="4">
        <v>-0.13741240495335699</v>
      </c>
      <c r="U459" s="4">
        <v>-0.46902649122950202</v>
      </c>
      <c r="V459" s="4">
        <v>6.3303273948121701E-3</v>
      </c>
      <c r="W459" s="4">
        <v>95.796055496866799</v>
      </c>
      <c r="X459" s="4">
        <v>-13.4822659555273</v>
      </c>
      <c r="Y459" s="4">
        <v>-110.874569413836</v>
      </c>
      <c r="Z459" t="b">
        <v>0</v>
      </c>
      <c r="AA459" t="b">
        <v>0</v>
      </c>
    </row>
    <row r="460" spans="1:27" hidden="1" x14ac:dyDescent="0.2">
      <c r="A460" t="s">
        <v>29</v>
      </c>
      <c r="B460" s="1">
        <v>46374</v>
      </c>
      <c r="C460">
        <v>292.05999755859301</v>
      </c>
      <c r="D460">
        <v>300</v>
      </c>
      <c r="E460" s="5">
        <v>0.60341093023648795</v>
      </c>
      <c r="F460">
        <v>0.03</v>
      </c>
      <c r="G460">
        <v>0</v>
      </c>
      <c r="H460" s="5">
        <v>24.925000000000001</v>
      </c>
      <c r="I460" t="s">
        <v>8</v>
      </c>
      <c r="J460">
        <v>24.85</v>
      </c>
      <c r="K460">
        <v>25</v>
      </c>
      <c r="L460" s="2" t="s">
        <v>55</v>
      </c>
      <c r="M460">
        <v>7</v>
      </c>
      <c r="N460">
        <v>5217</v>
      </c>
      <c r="O460" s="4">
        <v>0.22595988891601501</v>
      </c>
      <c r="P460" s="4">
        <v>0.97353332519531199</v>
      </c>
      <c r="Q460" s="4">
        <v>0.26031956083664198</v>
      </c>
      <c r="R460" s="4">
        <v>24.925000000000001</v>
      </c>
      <c r="S460" s="4">
        <v>5.7980664462487098E-2</v>
      </c>
      <c r="T460" s="4">
        <v>-0.14423434557552101</v>
      </c>
      <c r="U460" s="4">
        <v>-0.476882015068262</v>
      </c>
      <c r="V460" s="4">
        <v>6.74364349211085E-3</v>
      </c>
      <c r="W460" s="4">
        <v>90.356361250626307</v>
      </c>
      <c r="X460" s="4">
        <v>-14.5643776916673</v>
      </c>
      <c r="Y460" s="4">
        <v>-99.081981617849394</v>
      </c>
      <c r="Z460" t="b">
        <v>0</v>
      </c>
      <c r="AA460" t="b">
        <v>0</v>
      </c>
    </row>
    <row r="461" spans="1:27" hidden="1" x14ac:dyDescent="0.2">
      <c r="A461" t="s">
        <v>29</v>
      </c>
      <c r="B461" s="1">
        <v>46374</v>
      </c>
      <c r="C461">
        <v>292.05999755859301</v>
      </c>
      <c r="D461">
        <v>300</v>
      </c>
      <c r="E461" s="4">
        <v>0.60341093023648795</v>
      </c>
      <c r="F461">
        <v>0.03</v>
      </c>
      <c r="G461">
        <v>0</v>
      </c>
      <c r="H461" s="5">
        <v>22.625</v>
      </c>
      <c r="I461" t="s">
        <v>7</v>
      </c>
      <c r="J461">
        <v>22.55</v>
      </c>
      <c r="K461" s="2" t="s">
        <v>73</v>
      </c>
      <c r="L461">
        <v>22.47</v>
      </c>
      <c r="M461">
        <v>62</v>
      </c>
      <c r="N461">
        <v>28928</v>
      </c>
      <c r="O461" s="4">
        <v>0.28821512573242097</v>
      </c>
      <c r="P461" s="4">
        <v>0.97353332519531199</v>
      </c>
      <c r="Q461" s="4">
        <v>0.26317685691794002</v>
      </c>
      <c r="R461" s="4">
        <v>22.624999999999901</v>
      </c>
      <c r="S461" s="4">
        <v>5.9558657179561998E-2</v>
      </c>
      <c r="T461" s="4">
        <v>-0.14487588701064</v>
      </c>
      <c r="U461" s="4">
        <v>0.52374642666303595</v>
      </c>
      <c r="V461" s="4">
        <v>6.6698095663401697E-3</v>
      </c>
      <c r="W461" s="4">
        <v>90.347982162190107</v>
      </c>
      <c r="X461" s="4">
        <v>-23.612786201184299</v>
      </c>
      <c r="Y461" s="4">
        <v>78.648809999010098</v>
      </c>
      <c r="Z461" t="b">
        <v>1</v>
      </c>
      <c r="AA461" t="b">
        <v>0</v>
      </c>
    </row>
    <row r="462" spans="1:27" hidden="1" x14ac:dyDescent="0.2">
      <c r="A462" t="s">
        <v>29</v>
      </c>
      <c r="B462" s="1">
        <v>46178</v>
      </c>
      <c r="C462">
        <v>292.05999755859301</v>
      </c>
      <c r="D462">
        <v>295</v>
      </c>
      <c r="E462" s="5">
        <v>6.6792252470498303E-2</v>
      </c>
      <c r="F462">
        <v>0.03</v>
      </c>
      <c r="G462">
        <v>0</v>
      </c>
      <c r="H462" s="5">
        <v>8.625</v>
      </c>
      <c r="I462" t="s">
        <v>8</v>
      </c>
      <c r="J462" s="3" t="s">
        <v>250</v>
      </c>
      <c r="K462" s="2" t="s">
        <v>234</v>
      </c>
      <c r="L462" s="3" t="s">
        <v>251</v>
      </c>
      <c r="M462">
        <v>4</v>
      </c>
      <c r="N462">
        <v>173</v>
      </c>
      <c r="O462" s="4">
        <v>0.23133092895507801</v>
      </c>
      <c r="P462" s="4">
        <v>0.990033890029131</v>
      </c>
      <c r="Q462" s="4">
        <v>0.244502663129537</v>
      </c>
      <c r="R462" s="4">
        <v>8.6250000000000195</v>
      </c>
      <c r="S462" s="4">
        <v>-9.5203165471555204E-2</v>
      </c>
      <c r="T462" s="4">
        <v>-0.15839291569097599</v>
      </c>
      <c r="U462" s="4">
        <v>-0.53792327213647895</v>
      </c>
      <c r="V462" s="4">
        <v>2.1519055463324499E-2</v>
      </c>
      <c r="W462" s="4">
        <v>29.976232108840399</v>
      </c>
      <c r="X462" s="4">
        <v>-49.8942321138869</v>
      </c>
      <c r="Y462" s="4">
        <v>-11.0695380809311</v>
      </c>
      <c r="Z462" t="b">
        <v>0</v>
      </c>
      <c r="AA462" t="b">
        <v>0</v>
      </c>
    </row>
    <row r="463" spans="1:27" hidden="1" x14ac:dyDescent="0.2">
      <c r="A463" t="s">
        <v>29</v>
      </c>
      <c r="B463" s="1">
        <v>46738</v>
      </c>
      <c r="C463">
        <v>292.05999755859301</v>
      </c>
      <c r="D463">
        <v>305</v>
      </c>
      <c r="E463" s="5">
        <v>1.5999885702488701</v>
      </c>
      <c r="F463">
        <v>0.03</v>
      </c>
      <c r="G463">
        <v>0</v>
      </c>
      <c r="H463" s="5">
        <v>39.674999999999997</v>
      </c>
      <c r="I463" t="s">
        <v>8</v>
      </c>
      <c r="J463">
        <v>38.9</v>
      </c>
      <c r="K463">
        <v>40.450000000000003</v>
      </c>
      <c r="L463">
        <v>38.89</v>
      </c>
      <c r="M463">
        <v>13</v>
      </c>
      <c r="N463">
        <v>100</v>
      </c>
      <c r="O463" s="4">
        <v>0.223487989807128</v>
      </c>
      <c r="P463" s="4">
        <v>0.95757376248719195</v>
      </c>
      <c r="Q463" s="4">
        <v>0.27579895159520501</v>
      </c>
      <c r="R463" s="4">
        <v>39.675000000001397</v>
      </c>
      <c r="S463" s="4">
        <v>0.187750863739578</v>
      </c>
      <c r="T463" s="4">
        <v>-0.161109035527877</v>
      </c>
      <c r="U463" s="4">
        <v>-0.42553597785520098</v>
      </c>
      <c r="V463" s="4">
        <v>3.84709059205658E-3</v>
      </c>
      <c r="W463" s="4">
        <v>144.80583389118601</v>
      </c>
      <c r="X463" s="4">
        <v>-7.5617834222551696</v>
      </c>
      <c r="Y463" s="4">
        <v>-262.32938465745298</v>
      </c>
      <c r="Z463" t="b">
        <v>0</v>
      </c>
      <c r="AA463" t="b">
        <v>0</v>
      </c>
    </row>
    <row r="464" spans="1:27" hidden="1" x14ac:dyDescent="0.2">
      <c r="A464" t="s">
        <v>29</v>
      </c>
      <c r="B464" s="1">
        <v>46178</v>
      </c>
      <c r="C464">
        <v>292.05999755859301</v>
      </c>
      <c r="D464">
        <v>295</v>
      </c>
      <c r="E464" s="4">
        <v>6.6792252470498303E-2</v>
      </c>
      <c r="F464">
        <v>0.03</v>
      </c>
      <c r="G464">
        <v>0</v>
      </c>
      <c r="H464" s="5">
        <v>6</v>
      </c>
      <c r="I464" t="s">
        <v>7</v>
      </c>
      <c r="J464" s="2" t="s">
        <v>308</v>
      </c>
      <c r="K464" s="2" t="s">
        <v>309</v>
      </c>
      <c r="L464" s="3" t="s">
        <v>310</v>
      </c>
      <c r="M464">
        <v>186</v>
      </c>
      <c r="N464">
        <v>1609</v>
      </c>
      <c r="O464" s="4">
        <v>0.23950955810546801</v>
      </c>
      <c r="P464" s="4">
        <v>0.990033890029131</v>
      </c>
      <c r="Q464" s="4">
        <v>0.23530875904408199</v>
      </c>
      <c r="R464" s="4">
        <v>6</v>
      </c>
      <c r="S464" s="4">
        <v>-0.101345420887703</v>
      </c>
      <c r="T464" s="4">
        <v>-0.162159080412384</v>
      </c>
      <c r="U464" s="4">
        <v>0.45963813056099401</v>
      </c>
      <c r="V464" s="4">
        <v>2.23463478012122E-2</v>
      </c>
      <c r="W464" s="4">
        <v>29.958143141499399</v>
      </c>
      <c r="X464" s="4">
        <v>-56.618448795394897</v>
      </c>
      <c r="Y464" s="4">
        <v>8.5655661161462398</v>
      </c>
      <c r="Z464" t="b">
        <v>1</v>
      </c>
      <c r="AA464" t="b">
        <v>0</v>
      </c>
    </row>
    <row r="465" spans="1:27" hidden="1" x14ac:dyDescent="0.2">
      <c r="A465" t="s">
        <v>29</v>
      </c>
      <c r="B465" s="1">
        <v>46738</v>
      </c>
      <c r="C465">
        <v>292.05999755859301</v>
      </c>
      <c r="D465">
        <v>305</v>
      </c>
      <c r="E465" s="4">
        <v>1.5999885702488701</v>
      </c>
      <c r="F465">
        <v>0.03</v>
      </c>
      <c r="G465">
        <v>0</v>
      </c>
      <c r="H465" s="5">
        <v>42</v>
      </c>
      <c r="I465" t="s">
        <v>7</v>
      </c>
      <c r="J465">
        <v>40.6</v>
      </c>
      <c r="K465">
        <v>43.4</v>
      </c>
      <c r="L465">
        <v>44.7</v>
      </c>
      <c r="M465">
        <v>8</v>
      </c>
      <c r="N465">
        <v>825</v>
      </c>
      <c r="O465" s="4">
        <v>0.33109189422607399</v>
      </c>
      <c r="P465" s="4">
        <v>0.95757376248719195</v>
      </c>
      <c r="Q465" s="4">
        <v>0.28250632848156498</v>
      </c>
      <c r="R465" s="4">
        <v>42.000000000001499</v>
      </c>
      <c r="S465" s="4">
        <v>0.19167669579817001</v>
      </c>
      <c r="T465" s="4">
        <v>-0.16566740839968899</v>
      </c>
      <c r="U465" s="4">
        <v>0.57600226922242903</v>
      </c>
      <c r="V465" s="4">
        <v>3.7529552631723698E-3</v>
      </c>
      <c r="W465" s="4">
        <v>144.69802491169801</v>
      </c>
      <c r="X465" s="4">
        <v>-16.561316569987699</v>
      </c>
      <c r="Y465" s="4">
        <v>201.96211140282799</v>
      </c>
      <c r="Z465" t="b">
        <v>1</v>
      </c>
      <c r="AA465" t="b">
        <v>0</v>
      </c>
    </row>
    <row r="466" spans="1:27" hidden="1" x14ac:dyDescent="0.2">
      <c r="A466" t="s">
        <v>29</v>
      </c>
      <c r="B466" s="1">
        <v>46311</v>
      </c>
      <c r="C466">
        <v>292.05999755859301</v>
      </c>
      <c r="D466">
        <v>300</v>
      </c>
      <c r="E466" s="4">
        <v>0.43092634749613401</v>
      </c>
      <c r="F466">
        <v>0.03</v>
      </c>
      <c r="G466">
        <v>0</v>
      </c>
      <c r="H466" s="5">
        <v>17.625</v>
      </c>
      <c r="I466" t="s">
        <v>7</v>
      </c>
      <c r="J466">
        <v>17.55</v>
      </c>
      <c r="K466" s="2" t="s">
        <v>118</v>
      </c>
      <c r="L466">
        <v>17.149999999999999</v>
      </c>
      <c r="M466">
        <v>21</v>
      </c>
      <c r="N466">
        <v>9629</v>
      </c>
      <c r="O466" s="4">
        <v>0.27551994018554599</v>
      </c>
      <c r="P466" s="4">
        <v>0.97353332519531199</v>
      </c>
      <c r="Q466" s="4">
        <v>0.25478254739352602</v>
      </c>
      <c r="R466" s="4">
        <v>17.624999999999901</v>
      </c>
      <c r="S466" s="4">
        <v>5.4514184336850098E-4</v>
      </c>
      <c r="T466" s="4">
        <v>-0.16670681190682601</v>
      </c>
      <c r="U466" s="4">
        <v>0.50021748011936296</v>
      </c>
      <c r="V466" s="4">
        <v>8.1670783952864402E-3</v>
      </c>
      <c r="W466" s="4">
        <v>76.486291215578703</v>
      </c>
      <c r="X466" s="4">
        <v>-26.4650796496731</v>
      </c>
      <c r="Y466" s="4">
        <v>55.360468377793097</v>
      </c>
      <c r="Z466" t="b">
        <v>1</v>
      </c>
      <c r="AA466" t="b">
        <v>0</v>
      </c>
    </row>
    <row r="467" spans="1:27" hidden="1" x14ac:dyDescent="0.2">
      <c r="A467" t="s">
        <v>29</v>
      </c>
      <c r="B467" s="1">
        <v>46311</v>
      </c>
      <c r="C467">
        <v>292.05999755859301</v>
      </c>
      <c r="D467">
        <v>300</v>
      </c>
      <c r="E467" s="5">
        <v>0.43092634749613401</v>
      </c>
      <c r="F467">
        <v>0.03</v>
      </c>
      <c r="G467">
        <v>0</v>
      </c>
      <c r="H467" s="5">
        <v>21.45</v>
      </c>
      <c r="I467" t="s">
        <v>8</v>
      </c>
      <c r="J467" s="2" t="s">
        <v>86</v>
      </c>
      <c r="K467" s="2" t="s">
        <v>87</v>
      </c>
      <c r="L467">
        <v>22</v>
      </c>
      <c r="M467">
        <v>2</v>
      </c>
      <c r="N467">
        <v>545</v>
      </c>
      <c r="O467" s="4">
        <v>0.22257247161865201</v>
      </c>
      <c r="P467" s="4">
        <v>0.97353332519531199</v>
      </c>
      <c r="Q467" s="4">
        <v>0.25136197550406802</v>
      </c>
      <c r="R467" s="4">
        <v>21.45</v>
      </c>
      <c r="S467" s="4">
        <v>-1.7081516377440099E-3</v>
      </c>
      <c r="T467" s="4">
        <v>-0.16671467163548001</v>
      </c>
      <c r="U467" s="4">
        <v>-0.50068145357824401</v>
      </c>
      <c r="V467" s="4">
        <v>8.2782063899280601E-3</v>
      </c>
      <c r="W467" s="4">
        <v>76.486190995565707</v>
      </c>
      <c r="X467" s="4">
        <v>-17.277060905265301</v>
      </c>
      <c r="Y467" s="4">
        <v>-72.257309411307105</v>
      </c>
      <c r="Z467" t="b">
        <v>0</v>
      </c>
      <c r="AA467" t="b">
        <v>0</v>
      </c>
    </row>
    <row r="468" spans="1:27" hidden="1" x14ac:dyDescent="0.2">
      <c r="A468" t="s">
        <v>29</v>
      </c>
      <c r="B468" s="1">
        <v>46171</v>
      </c>
      <c r="C468">
        <v>292.05999755859301</v>
      </c>
      <c r="D468">
        <v>295</v>
      </c>
      <c r="E468" s="5">
        <v>4.7627303797627099E-2</v>
      </c>
      <c r="F468">
        <v>0.03</v>
      </c>
      <c r="G468">
        <v>0</v>
      </c>
      <c r="H468" s="5">
        <v>7.9249999999999998</v>
      </c>
      <c r="I468" t="s">
        <v>8</v>
      </c>
      <c r="J468" s="2" t="s">
        <v>269</v>
      </c>
      <c r="K468" s="2" t="s">
        <v>252</v>
      </c>
      <c r="L468" s="2" t="s">
        <v>262</v>
      </c>
      <c r="M468">
        <v>16</v>
      </c>
      <c r="N468">
        <v>159</v>
      </c>
      <c r="O468" s="4">
        <v>0.242073009033203</v>
      </c>
      <c r="P468" s="4">
        <v>0.990033890029131</v>
      </c>
      <c r="Q468" s="4">
        <v>0.258053056766261</v>
      </c>
      <c r="R468" s="4">
        <v>7.9249999999999803</v>
      </c>
      <c r="S468" s="4">
        <v>-0.124323764127599</v>
      </c>
      <c r="T468" s="4">
        <v>-0.180640439194859</v>
      </c>
      <c r="U468" s="4">
        <v>-0.54947053389322498</v>
      </c>
      <c r="V468" s="4">
        <v>2.4068258547684601E-2</v>
      </c>
      <c r="W468" s="4">
        <v>25.232124978528098</v>
      </c>
      <c r="X468" s="4">
        <v>-63.303930848558203</v>
      </c>
      <c r="Y468" s="4">
        <v>-8.0205981200163201</v>
      </c>
      <c r="Z468" t="b">
        <v>0</v>
      </c>
      <c r="AA468" t="b">
        <v>0</v>
      </c>
    </row>
    <row r="469" spans="1:27" hidden="1" x14ac:dyDescent="0.2">
      <c r="A469" t="s">
        <v>29</v>
      </c>
      <c r="B469" s="1">
        <v>46283</v>
      </c>
      <c r="C469">
        <v>292.05999755859301</v>
      </c>
      <c r="D469">
        <v>300</v>
      </c>
      <c r="E469" s="4">
        <v>0.354266533880364</v>
      </c>
      <c r="F469">
        <v>0.03</v>
      </c>
      <c r="G469">
        <v>0</v>
      </c>
      <c r="H469" s="5">
        <v>15.375</v>
      </c>
      <c r="I469" t="s">
        <v>7</v>
      </c>
      <c r="J469" s="2" t="s">
        <v>136</v>
      </c>
      <c r="K469">
        <v>15.45</v>
      </c>
      <c r="L469" s="2" t="s">
        <v>133</v>
      </c>
      <c r="M469">
        <v>152</v>
      </c>
      <c r="N469">
        <v>23150</v>
      </c>
      <c r="O469" s="4">
        <v>0.271247521972656</v>
      </c>
      <c r="P469" s="4">
        <v>0.97353332519531199</v>
      </c>
      <c r="Q469" s="4">
        <v>0.252786765843378</v>
      </c>
      <c r="R469" s="4">
        <v>15.374999999999901</v>
      </c>
      <c r="S469" s="4">
        <v>-3.2408784671883399E-2</v>
      </c>
      <c r="T469" s="4">
        <v>-0.18286820964115899</v>
      </c>
      <c r="U469" s="4">
        <v>0.48707302850709999</v>
      </c>
      <c r="V469" s="4">
        <v>9.0738274168467407E-3</v>
      </c>
      <c r="W469" s="4">
        <v>69.313707779686197</v>
      </c>
      <c r="X469" s="4">
        <v>-28.535772837365101</v>
      </c>
      <c r="Y469" s="4">
        <v>44.949177519029298</v>
      </c>
      <c r="Z469" t="b">
        <v>1</v>
      </c>
      <c r="AA469" t="b">
        <v>0</v>
      </c>
    </row>
    <row r="470" spans="1:27" hidden="1" x14ac:dyDescent="0.2">
      <c r="A470" t="s">
        <v>29</v>
      </c>
      <c r="B470" s="1">
        <v>46283</v>
      </c>
      <c r="C470">
        <v>292.05999755859301</v>
      </c>
      <c r="D470">
        <v>300</v>
      </c>
      <c r="E470" s="5">
        <v>0.354266533880364</v>
      </c>
      <c r="F470">
        <v>0.03</v>
      </c>
      <c r="G470">
        <v>0</v>
      </c>
      <c r="H470" s="5">
        <v>20.074999999999999</v>
      </c>
      <c r="I470" t="s">
        <v>8</v>
      </c>
      <c r="J470">
        <v>20</v>
      </c>
      <c r="K470">
        <v>20.149999999999999</v>
      </c>
      <c r="L470" s="2" t="s">
        <v>95</v>
      </c>
      <c r="M470">
        <v>8</v>
      </c>
      <c r="N470">
        <v>678</v>
      </c>
      <c r="O470" s="4">
        <v>0.224281438903808</v>
      </c>
      <c r="P470" s="4">
        <v>0.97353332519531199</v>
      </c>
      <c r="Q470" s="4">
        <v>0.25179868254545501</v>
      </c>
      <c r="R470" s="4">
        <v>20.074999999999999</v>
      </c>
      <c r="S470" s="4">
        <v>-3.3125223975578703E-2</v>
      </c>
      <c r="T470" s="4">
        <v>-0.182996538865867</v>
      </c>
      <c r="U470" s="4">
        <v>-0.51321263601955203</v>
      </c>
      <c r="V470" s="4">
        <v>9.1092201795313302E-3</v>
      </c>
      <c r="W470" s="4">
        <v>69.312080620003002</v>
      </c>
      <c r="X470" s="4">
        <v>-19.533230429455699</v>
      </c>
      <c r="Y470" s="4">
        <v>-60.212515085694299</v>
      </c>
      <c r="Z470" t="b">
        <v>0</v>
      </c>
      <c r="AA470" t="b">
        <v>0</v>
      </c>
    </row>
    <row r="471" spans="1:27" hidden="1" x14ac:dyDescent="0.2">
      <c r="A471" t="s">
        <v>29</v>
      </c>
      <c r="B471" s="1">
        <v>47102</v>
      </c>
      <c r="C471">
        <v>292.05999755859301</v>
      </c>
      <c r="D471">
        <v>310</v>
      </c>
      <c r="E471" s="5">
        <v>2.5965662305023098</v>
      </c>
      <c r="F471">
        <v>0.03</v>
      </c>
      <c r="G471">
        <v>0</v>
      </c>
      <c r="H471" s="5">
        <v>49.75</v>
      </c>
      <c r="I471" t="s">
        <v>8</v>
      </c>
      <c r="J471">
        <v>48</v>
      </c>
      <c r="K471">
        <v>51.5</v>
      </c>
      <c r="L471">
        <v>48.2</v>
      </c>
      <c r="M471">
        <v>10</v>
      </c>
      <c r="N471">
        <v>57</v>
      </c>
      <c r="O471" s="4">
        <v>0.217704966583251</v>
      </c>
      <c r="P471" s="4">
        <v>0.94212902438255997</v>
      </c>
      <c r="Q471" s="4">
        <v>0.28385611868767202</v>
      </c>
      <c r="R471" s="4">
        <v>49.749999999999901</v>
      </c>
      <c r="S471" s="4">
        <v>0.26867442042387302</v>
      </c>
      <c r="T471" s="4">
        <v>-0.18872747762904901</v>
      </c>
      <c r="U471" s="4">
        <v>-0.39409011887942502</v>
      </c>
      <c r="V471" s="4">
        <v>2.88048121627618E-3</v>
      </c>
      <c r="W471" s="4">
        <v>181.095169739152</v>
      </c>
      <c r="X471" s="4">
        <v>-4.95320571031304</v>
      </c>
      <c r="Y471" s="4">
        <v>-428.03864391634499</v>
      </c>
      <c r="Z471" t="b">
        <v>0</v>
      </c>
      <c r="AA471" t="b">
        <v>0</v>
      </c>
    </row>
    <row r="472" spans="1:27" hidden="1" x14ac:dyDescent="0.2">
      <c r="A472" t="s">
        <v>29</v>
      </c>
      <c r="B472" s="1">
        <v>46171</v>
      </c>
      <c r="C472">
        <v>292.05999755859301</v>
      </c>
      <c r="D472">
        <v>295</v>
      </c>
      <c r="E472" s="4">
        <v>4.7627303797627099E-2</v>
      </c>
      <c r="F472">
        <v>0.03</v>
      </c>
      <c r="G472">
        <v>0</v>
      </c>
      <c r="H472" s="5">
        <v>4.8250000000000002</v>
      </c>
      <c r="I472" t="s">
        <v>7</v>
      </c>
      <c r="J472" s="3" t="s">
        <v>334</v>
      </c>
      <c r="K472" s="2" t="s">
        <v>328</v>
      </c>
      <c r="L472" s="3" t="s">
        <v>335</v>
      </c>
      <c r="M472">
        <v>121</v>
      </c>
      <c r="N472">
        <v>1890</v>
      </c>
      <c r="O472" s="4">
        <v>0.23456575988769501</v>
      </c>
      <c r="P472" s="4">
        <v>0.990033890029131</v>
      </c>
      <c r="Q472" s="4">
        <v>0.23499350528365001</v>
      </c>
      <c r="R472" s="4">
        <v>4.8250000000000002</v>
      </c>
      <c r="S472" s="4">
        <v>-0.14180281983454901</v>
      </c>
      <c r="T472" s="4">
        <v>-0.19308705202236201</v>
      </c>
      <c r="U472" s="4">
        <v>0.44361787833688399</v>
      </c>
      <c r="V472" s="4">
        <v>2.6368639662543401E-2</v>
      </c>
      <c r="W472" s="4">
        <v>25.173507773101001</v>
      </c>
      <c r="X472" s="4">
        <v>-65.845287400734307</v>
      </c>
      <c r="Y472" s="4">
        <v>5.9409363577913297</v>
      </c>
      <c r="Z472" t="b">
        <v>1</v>
      </c>
      <c r="AA472" t="b">
        <v>0</v>
      </c>
    </row>
    <row r="473" spans="1:27" hidden="1" x14ac:dyDescent="0.2">
      <c r="A473" t="s">
        <v>29</v>
      </c>
      <c r="B473" s="1">
        <v>47102</v>
      </c>
      <c r="C473">
        <v>292.05999755859301</v>
      </c>
      <c r="D473">
        <v>310</v>
      </c>
      <c r="E473" s="4">
        <v>2.5965662305023098</v>
      </c>
      <c r="F473">
        <v>0.03</v>
      </c>
      <c r="G473">
        <v>0</v>
      </c>
      <c r="H473" s="5">
        <v>56.25</v>
      </c>
      <c r="I473" t="s">
        <v>7</v>
      </c>
      <c r="J473">
        <v>54</v>
      </c>
      <c r="K473">
        <v>58.5</v>
      </c>
      <c r="L473">
        <v>58</v>
      </c>
      <c r="M473">
        <v>387</v>
      </c>
      <c r="N473">
        <v>1246</v>
      </c>
      <c r="O473" s="4">
        <v>0.35097389755248998</v>
      </c>
      <c r="P473" s="4">
        <v>0.94212902438255997</v>
      </c>
      <c r="Q473" s="4">
        <v>0.290533498966421</v>
      </c>
      <c r="R473" s="4">
        <v>56.25</v>
      </c>
      <c r="S473" s="4">
        <v>0.273135623395031</v>
      </c>
      <c r="T473" s="4">
        <v>-0.19502611463471101</v>
      </c>
      <c r="U473" s="4">
        <v>0.60762551802939502</v>
      </c>
      <c r="V473" s="4">
        <v>2.8108794553909698E-3</v>
      </c>
      <c r="W473" s="4">
        <v>180.87643714895299</v>
      </c>
      <c r="X473" s="4">
        <v>-13.755654486061999</v>
      </c>
      <c r="Y473" s="4">
        <v>314.73786114112301</v>
      </c>
      <c r="Z473" t="b">
        <v>1</v>
      </c>
      <c r="AA473" t="b">
        <v>0</v>
      </c>
    </row>
    <row r="474" spans="1:27" hidden="1" x14ac:dyDescent="0.2">
      <c r="A474" t="s">
        <v>29</v>
      </c>
      <c r="B474" s="1">
        <v>46829</v>
      </c>
      <c r="C474">
        <v>292.05999755859301</v>
      </c>
      <c r="D474">
        <v>310</v>
      </c>
      <c r="E474" s="5">
        <v>1.8491329737870399</v>
      </c>
      <c r="F474">
        <v>0.03</v>
      </c>
      <c r="G474">
        <v>0</v>
      </c>
      <c r="H474" s="5">
        <v>45.075000000000003</v>
      </c>
      <c r="I474" t="s">
        <v>8</v>
      </c>
      <c r="J474">
        <v>42.7</v>
      </c>
      <c r="K474">
        <v>47.45</v>
      </c>
      <c r="L474">
        <v>44.21</v>
      </c>
      <c r="M474">
        <v>16</v>
      </c>
      <c r="N474">
        <v>92</v>
      </c>
      <c r="O474" s="4">
        <v>0.232276964416503</v>
      </c>
      <c r="P474" s="4">
        <v>0.94212902438255997</v>
      </c>
      <c r="Q474" s="4">
        <v>0.28178637146202001</v>
      </c>
      <c r="R474" s="4">
        <v>45.075000000000202</v>
      </c>
      <c r="S474" s="4">
        <v>0.18078871184720599</v>
      </c>
      <c r="T474" s="4">
        <v>-0.20239236733732799</v>
      </c>
      <c r="U474" s="4">
        <v>-0.42826671187527199</v>
      </c>
      <c r="V474" s="4">
        <v>3.5070064989272099E-3</v>
      </c>
      <c r="W474" s="4">
        <v>155.872267393409</v>
      </c>
      <c r="X474" s="4">
        <v>-6.7719236254030104</v>
      </c>
      <c r="Y474" s="4">
        <v>-314.63843494910299</v>
      </c>
      <c r="Z474" t="b">
        <v>0</v>
      </c>
      <c r="AA474" t="b">
        <v>0</v>
      </c>
    </row>
    <row r="475" spans="1:27" hidden="1" x14ac:dyDescent="0.2">
      <c r="A475" t="s">
        <v>29</v>
      </c>
      <c r="B475" s="1">
        <v>46773</v>
      </c>
      <c r="C475">
        <v>292.05999755859301</v>
      </c>
      <c r="D475">
        <v>310</v>
      </c>
      <c r="E475" s="5">
        <v>1.6958133396347299</v>
      </c>
      <c r="F475">
        <v>0.03</v>
      </c>
      <c r="G475">
        <v>0</v>
      </c>
      <c r="H475" s="5">
        <v>43.2</v>
      </c>
      <c r="I475" t="s">
        <v>8</v>
      </c>
      <c r="J475">
        <v>41.75</v>
      </c>
      <c r="K475">
        <v>44.65</v>
      </c>
      <c r="L475">
        <v>45</v>
      </c>
      <c r="M475">
        <v>25</v>
      </c>
      <c r="N475">
        <v>436</v>
      </c>
      <c r="O475" s="4">
        <v>0.22414411117553701</v>
      </c>
      <c r="P475" s="4">
        <v>0.94212902438255997</v>
      </c>
      <c r="Q475" s="4">
        <v>0.27646792421841898</v>
      </c>
      <c r="R475" s="4">
        <v>43.200000000004302</v>
      </c>
      <c r="S475" s="4">
        <v>0.155740696675359</v>
      </c>
      <c r="T475" s="4">
        <v>-0.20428522872469501</v>
      </c>
      <c r="U475" s="4">
        <v>-0.43811870861956198</v>
      </c>
      <c r="V475" s="4">
        <v>3.74832527294681E-3</v>
      </c>
      <c r="W475" s="4">
        <v>149.900894561938</v>
      </c>
      <c r="X475" s="4">
        <v>-7.08443976774823</v>
      </c>
      <c r="Y475" s="4">
        <v>-290.25023723418099</v>
      </c>
      <c r="Z475" t="b">
        <v>0</v>
      </c>
      <c r="AA475" t="b">
        <v>0</v>
      </c>
    </row>
    <row r="476" spans="1:27" hidden="1" x14ac:dyDescent="0.2">
      <c r="A476" t="s">
        <v>29</v>
      </c>
      <c r="B476" s="1">
        <v>46255</v>
      </c>
      <c r="C476">
        <v>292.05999755859301</v>
      </c>
      <c r="D476">
        <v>300</v>
      </c>
      <c r="E476" s="4">
        <v>0.27760672274276199</v>
      </c>
      <c r="F476">
        <v>0.03</v>
      </c>
      <c r="G476">
        <v>0</v>
      </c>
      <c r="H476" s="5">
        <v>13.024999999999901</v>
      </c>
      <c r="I476" t="s">
        <v>7</v>
      </c>
      <c r="J476" s="3" t="s">
        <v>169</v>
      </c>
      <c r="K476" s="2" t="s">
        <v>90</v>
      </c>
      <c r="L476" s="3" t="s">
        <v>170</v>
      </c>
      <c r="M476">
        <v>91</v>
      </c>
      <c r="N476">
        <v>13735</v>
      </c>
      <c r="O476" s="4">
        <v>0.267646483764648</v>
      </c>
      <c r="P476" s="4">
        <v>0.97353332519531199</v>
      </c>
      <c r="Q476" s="4">
        <v>0.25194871033087002</v>
      </c>
      <c r="R476" s="4">
        <v>13.024999999999901</v>
      </c>
      <c r="S476" s="4">
        <v>-7.2950695159290604E-2</v>
      </c>
      <c r="T476" s="4">
        <v>-0.205698433066308</v>
      </c>
      <c r="U476" s="4">
        <v>0.47092267623659101</v>
      </c>
      <c r="V476" s="4">
        <v>1.0262549014201599E-2</v>
      </c>
      <c r="W476" s="4">
        <v>61.226793772645699</v>
      </c>
      <c r="X476" s="4">
        <v>-31.519310674117499</v>
      </c>
      <c r="Y476" s="4">
        <v>34.565555833221197</v>
      </c>
      <c r="Z476" t="b">
        <v>1</v>
      </c>
      <c r="AA476" t="b">
        <v>0</v>
      </c>
    </row>
    <row r="477" spans="1:27" hidden="1" x14ac:dyDescent="0.2">
      <c r="A477" t="s">
        <v>29</v>
      </c>
      <c r="B477" s="1">
        <v>46255</v>
      </c>
      <c r="C477">
        <v>292.05999755859301</v>
      </c>
      <c r="D477">
        <v>300</v>
      </c>
      <c r="E477" s="5">
        <v>0.27760672274276199</v>
      </c>
      <c r="F477">
        <v>0.03</v>
      </c>
      <c r="G477">
        <v>0</v>
      </c>
      <c r="H477" s="5">
        <v>18.475000000000001</v>
      </c>
      <c r="I477" t="s">
        <v>8</v>
      </c>
      <c r="J477" s="2" t="s">
        <v>115</v>
      </c>
      <c r="K477">
        <v>18.55</v>
      </c>
      <c r="L477">
        <v>18.850000000000001</v>
      </c>
      <c r="M477">
        <v>11</v>
      </c>
      <c r="N477">
        <v>8235</v>
      </c>
      <c r="O477" s="4">
        <v>0.226905924377441</v>
      </c>
      <c r="P477" s="4">
        <v>0.97353332519531199</v>
      </c>
      <c r="Q477" s="4">
        <v>0.25191740119070599</v>
      </c>
      <c r="R477" s="4">
        <v>18.474999999999898</v>
      </c>
      <c r="S477" s="4">
        <v>-7.2976259025858095E-2</v>
      </c>
      <c r="T477" s="4">
        <v>-0.205707500648663</v>
      </c>
      <c r="U477" s="4">
        <v>-0.52908749515999198</v>
      </c>
      <c r="V477" s="4">
        <v>1.02638053338776E-2</v>
      </c>
      <c r="W477" s="4">
        <v>61.226679570785798</v>
      </c>
      <c r="X477" s="4">
        <v>-22.590417159706401</v>
      </c>
      <c r="Y477" s="4">
        <v>-48.026044246875998</v>
      </c>
      <c r="Z477" t="b">
        <v>0</v>
      </c>
      <c r="AA477" t="b">
        <v>0</v>
      </c>
    </row>
    <row r="478" spans="1:27" hidden="1" x14ac:dyDescent="0.2">
      <c r="A478" t="s">
        <v>29</v>
      </c>
      <c r="B478" s="1">
        <v>46829</v>
      </c>
      <c r="C478">
        <v>292.05999755859301</v>
      </c>
      <c r="D478">
        <v>310</v>
      </c>
      <c r="E478" s="4">
        <v>1.8491329737870399</v>
      </c>
      <c r="F478">
        <v>0.03</v>
      </c>
      <c r="G478">
        <v>0</v>
      </c>
      <c r="H478" s="5">
        <v>44.7</v>
      </c>
      <c r="I478" t="s">
        <v>7</v>
      </c>
      <c r="J478">
        <v>43.05</v>
      </c>
      <c r="K478">
        <v>46.35</v>
      </c>
      <c r="L478">
        <v>44.15</v>
      </c>
      <c r="M478">
        <v>1</v>
      </c>
      <c r="N478">
        <v>681</v>
      </c>
      <c r="O478" s="4">
        <v>0.33846181564331002</v>
      </c>
      <c r="P478" s="4">
        <v>0.94212902438255997</v>
      </c>
      <c r="Q478" s="4">
        <v>0.28715391556438302</v>
      </c>
      <c r="R478" s="4">
        <v>44.7</v>
      </c>
      <c r="S478" s="4">
        <v>0.18464009114018601</v>
      </c>
      <c r="T478" s="4">
        <v>-0.205839926353689</v>
      </c>
      <c r="U478" s="4">
        <v>0.573244330813939</v>
      </c>
      <c r="V478" s="4">
        <v>3.4390318557711102E-3</v>
      </c>
      <c r="W478" s="4">
        <v>155.762618279718</v>
      </c>
      <c r="X478" s="4">
        <v>-15.7759272288876</v>
      </c>
      <c r="Y478" s="4">
        <v>226.928812073671</v>
      </c>
      <c r="Z478" t="b">
        <v>1</v>
      </c>
      <c r="AA478" t="b">
        <v>0</v>
      </c>
    </row>
    <row r="479" spans="1:27" hidden="1" x14ac:dyDescent="0.2">
      <c r="A479" t="s">
        <v>29</v>
      </c>
      <c r="B479" s="1">
        <v>46738</v>
      </c>
      <c r="C479">
        <v>292.05999755859301</v>
      </c>
      <c r="D479">
        <v>310</v>
      </c>
      <c r="E479" s="5">
        <v>1.5999885702488701</v>
      </c>
      <c r="F479">
        <v>0.03</v>
      </c>
      <c r="G479">
        <v>0</v>
      </c>
      <c r="H479" s="5">
        <v>42.524999999999999</v>
      </c>
      <c r="I479" t="s">
        <v>8</v>
      </c>
      <c r="J479">
        <v>40.75</v>
      </c>
      <c r="K479">
        <v>44.3</v>
      </c>
      <c r="L479">
        <v>45.05</v>
      </c>
      <c r="M479">
        <v>1</v>
      </c>
      <c r="N479">
        <v>263</v>
      </c>
      <c r="O479" s="4">
        <v>0.22835549484252901</v>
      </c>
      <c r="P479" s="4">
        <v>0.94212902438255997</v>
      </c>
      <c r="Q479" s="4">
        <v>0.27661067523204502</v>
      </c>
      <c r="R479" s="4">
        <v>42.524999999999999</v>
      </c>
      <c r="S479" s="4">
        <v>0.14175146893513499</v>
      </c>
      <c r="T479" s="4">
        <v>-0.20813518487414401</v>
      </c>
      <c r="U479" s="4">
        <v>-0.44363815952046398</v>
      </c>
      <c r="V479" s="4">
        <v>3.86498104307095E-3</v>
      </c>
      <c r="W479" s="4">
        <v>145.90740707287401</v>
      </c>
      <c r="X479" s="4">
        <v>-7.4496295520553701</v>
      </c>
      <c r="Y479" s="4">
        <v>-275.34836866718302</v>
      </c>
      <c r="Z479" t="b">
        <v>0</v>
      </c>
      <c r="AA479" t="b">
        <v>0</v>
      </c>
    </row>
    <row r="480" spans="1:27" x14ac:dyDescent="0.2">
      <c r="A480" t="s">
        <v>29</v>
      </c>
      <c r="B480" s="1">
        <v>46773</v>
      </c>
      <c r="C480">
        <v>292.05999755859301</v>
      </c>
      <c r="D480">
        <v>310</v>
      </c>
      <c r="E480" s="4">
        <v>1.6958133396347299</v>
      </c>
      <c r="F480">
        <v>0.03</v>
      </c>
      <c r="G480">
        <v>0</v>
      </c>
      <c r="H480" s="5">
        <v>42</v>
      </c>
      <c r="I480" t="s">
        <v>7</v>
      </c>
      <c r="J480">
        <v>40.6</v>
      </c>
      <c r="K480">
        <v>43.4</v>
      </c>
      <c r="L480">
        <v>41.64</v>
      </c>
      <c r="M480">
        <v>19</v>
      </c>
      <c r="N480">
        <v>1265</v>
      </c>
      <c r="O480" s="4">
        <v>0.33382319015502898</v>
      </c>
      <c r="P480" s="4">
        <v>0.94212902438255997</v>
      </c>
      <c r="Q480" s="4">
        <v>0.28556803696842797</v>
      </c>
      <c r="R480" s="4">
        <v>42.0000000000081</v>
      </c>
      <c r="S480" s="4">
        <v>0.16243941187105901</v>
      </c>
      <c r="T480" s="4">
        <v>-0.209436989577271</v>
      </c>
      <c r="U480" s="4">
        <v>0.56452008161568101</v>
      </c>
      <c r="V480" s="4">
        <v>3.6250132604266701E-3</v>
      </c>
      <c r="W480" s="4">
        <v>149.74123042595801</v>
      </c>
      <c r="X480" s="4">
        <v>-16.294117675593998</v>
      </c>
      <c r="Y480" s="4">
        <v>208.370916628716</v>
      </c>
      <c r="Z480" t="b">
        <v>1</v>
      </c>
      <c r="AA480" t="b">
        <v>0</v>
      </c>
    </row>
    <row r="481" spans="1:27" hidden="1" x14ac:dyDescent="0.2">
      <c r="A481" t="s">
        <v>29</v>
      </c>
      <c r="B481" s="1">
        <v>46738</v>
      </c>
      <c r="C481">
        <v>292.05999755859301</v>
      </c>
      <c r="D481">
        <v>310</v>
      </c>
      <c r="E481" s="4">
        <v>1.5999885702488701</v>
      </c>
      <c r="F481">
        <v>0.03</v>
      </c>
      <c r="G481">
        <v>0</v>
      </c>
      <c r="H481" s="5">
        <v>40.024999999999999</v>
      </c>
      <c r="I481" t="s">
        <v>7</v>
      </c>
      <c r="J481">
        <v>38.6</v>
      </c>
      <c r="K481">
        <v>41.45</v>
      </c>
      <c r="L481">
        <v>40.700000000000003</v>
      </c>
      <c r="M481">
        <v>58</v>
      </c>
      <c r="N481">
        <v>1088</v>
      </c>
      <c r="O481" s="4">
        <v>0.33040525558471601</v>
      </c>
      <c r="P481" s="4">
        <v>0.94212902438255997</v>
      </c>
      <c r="Q481" s="4">
        <v>0.28286042126595201</v>
      </c>
      <c r="R481" s="4">
        <v>40.024999999999999</v>
      </c>
      <c r="S481" s="4">
        <v>0.14643750892085899</v>
      </c>
      <c r="T481" s="4">
        <v>-0.211354489557881</v>
      </c>
      <c r="U481" s="4">
        <v>0.55821199069442895</v>
      </c>
      <c r="V481" s="4">
        <v>3.7770338007266299E-3</v>
      </c>
      <c r="W481" s="4">
        <v>145.808918899205</v>
      </c>
      <c r="X481" s="4">
        <v>-16.578900170938201</v>
      </c>
      <c r="Y481" s="4">
        <v>196.808822290574</v>
      </c>
      <c r="Z481" t="b">
        <v>1</v>
      </c>
      <c r="AA481" t="b">
        <v>0</v>
      </c>
    </row>
    <row r="482" spans="1:27" x14ac:dyDescent="0.2">
      <c r="A482" t="s">
        <v>29</v>
      </c>
      <c r="B482" s="1">
        <v>46647</v>
      </c>
      <c r="C482">
        <v>292.05999755859301</v>
      </c>
      <c r="D482">
        <v>310</v>
      </c>
      <c r="E482" s="4">
        <v>1.35084416305146</v>
      </c>
      <c r="F482">
        <v>0.03</v>
      </c>
      <c r="G482">
        <v>0</v>
      </c>
      <c r="H482" s="5">
        <v>35.075000000000003</v>
      </c>
      <c r="I482" t="s">
        <v>7</v>
      </c>
      <c r="J482">
        <v>33.15</v>
      </c>
      <c r="K482">
        <v>37</v>
      </c>
      <c r="L482">
        <v>35.72</v>
      </c>
      <c r="M482">
        <v>1</v>
      </c>
      <c r="N482">
        <v>5</v>
      </c>
      <c r="O482" s="4">
        <v>0.32667451896667399</v>
      </c>
      <c r="P482" s="4">
        <v>0.94212902438255997</v>
      </c>
      <c r="Q482" s="4">
        <v>0.27784207384805198</v>
      </c>
      <c r="R482" s="4">
        <v>35.074999999997999</v>
      </c>
      <c r="S482" s="4">
        <v>0.10235314200010801</v>
      </c>
      <c r="T482" s="4">
        <v>-0.22057109136617201</v>
      </c>
      <c r="U482" s="4">
        <v>0.54076181223345499</v>
      </c>
      <c r="V482" s="4">
        <v>4.2078716164990499E-3</v>
      </c>
      <c r="W482" s="4">
        <v>134.7131209968</v>
      </c>
      <c r="X482" s="4">
        <v>-17.539716428364901</v>
      </c>
      <c r="Y482" s="4">
        <v>165.964570089576</v>
      </c>
      <c r="Z482" t="b">
        <v>1</v>
      </c>
      <c r="AA482" t="b">
        <v>0</v>
      </c>
    </row>
    <row r="483" spans="1:27" hidden="1" x14ac:dyDescent="0.2">
      <c r="A483" t="s">
        <v>29</v>
      </c>
      <c r="B483" s="1">
        <v>46374</v>
      </c>
      <c r="C483">
        <v>292.05999755859301</v>
      </c>
      <c r="D483">
        <v>305</v>
      </c>
      <c r="E483" s="4">
        <v>0.60341093023648795</v>
      </c>
      <c r="F483">
        <v>0.03</v>
      </c>
      <c r="G483">
        <v>0</v>
      </c>
      <c r="H483" s="5">
        <v>20.274999999999999</v>
      </c>
      <c r="I483" t="s">
        <v>7</v>
      </c>
      <c r="J483">
        <v>20.149999999999999</v>
      </c>
      <c r="K483" s="2" t="s">
        <v>84</v>
      </c>
      <c r="L483">
        <v>20</v>
      </c>
      <c r="M483">
        <v>10</v>
      </c>
      <c r="N483">
        <v>2540</v>
      </c>
      <c r="O483" s="4">
        <v>0.28458357025146402</v>
      </c>
      <c r="P483" s="4">
        <v>0.95757376248719195</v>
      </c>
      <c r="Q483" s="4">
        <v>0.26034884455458901</v>
      </c>
      <c r="R483" s="4">
        <v>20.274999999999999</v>
      </c>
      <c r="S483" s="4">
        <v>-2.3735138428211702E-2</v>
      </c>
      <c r="T483" s="4">
        <v>-0.22597289592053901</v>
      </c>
      <c r="U483" s="4">
        <v>0.49053193874092699</v>
      </c>
      <c r="V483" s="4">
        <v>6.7523262258088104E-3</v>
      </c>
      <c r="W483" s="4">
        <v>90.482876390265503</v>
      </c>
      <c r="X483" s="4">
        <v>-23.209650945454399</v>
      </c>
      <c r="Y483" s="4">
        <v>74.213363579006</v>
      </c>
      <c r="Z483" t="b">
        <v>1</v>
      </c>
      <c r="AA483" t="b">
        <v>0</v>
      </c>
    </row>
    <row r="484" spans="1:27" hidden="1" x14ac:dyDescent="0.2">
      <c r="A484" t="s">
        <v>29</v>
      </c>
      <c r="B484" s="1">
        <v>46555</v>
      </c>
      <c r="C484">
        <v>292.05999755859301</v>
      </c>
      <c r="D484">
        <v>310</v>
      </c>
      <c r="E484" s="5">
        <v>1.0989618995621599</v>
      </c>
      <c r="F484">
        <v>0.03</v>
      </c>
      <c r="G484">
        <v>0</v>
      </c>
      <c r="H484" s="5">
        <v>37.075000000000003</v>
      </c>
      <c r="I484" t="s">
        <v>8</v>
      </c>
      <c r="J484">
        <v>36.799999999999997</v>
      </c>
      <c r="K484">
        <v>37.35</v>
      </c>
      <c r="L484">
        <v>36.35</v>
      </c>
      <c r="M484">
        <v>16</v>
      </c>
      <c r="N484">
        <v>182</v>
      </c>
      <c r="O484" s="4">
        <v>0.21820850158691399</v>
      </c>
      <c r="P484" s="4">
        <v>0.94212902438255997</v>
      </c>
      <c r="Q484" s="4">
        <v>0.26731473359220598</v>
      </c>
      <c r="R484" s="4">
        <v>37.074999999999399</v>
      </c>
      <c r="S484" s="4">
        <v>4.5035062713595801E-2</v>
      </c>
      <c r="T484" s="4">
        <v>-0.23519467118144</v>
      </c>
      <c r="U484" s="4">
        <v>-0.48203968064565</v>
      </c>
      <c r="V484" s="4">
        <v>4.8694887353648002E-3</v>
      </c>
      <c r="W484" s="4">
        <v>122.020570830295</v>
      </c>
      <c r="X484" s="4">
        <v>-9.5045365220173501</v>
      </c>
      <c r="Y484" s="4">
        <v>-195.460822714686</v>
      </c>
      <c r="Z484" t="b">
        <v>0</v>
      </c>
      <c r="AA484" t="b">
        <v>0</v>
      </c>
    </row>
    <row r="485" spans="1:27" hidden="1" x14ac:dyDescent="0.2">
      <c r="A485" t="s">
        <v>29</v>
      </c>
      <c r="B485" s="1">
        <v>46555</v>
      </c>
      <c r="C485">
        <v>292.05999755859301</v>
      </c>
      <c r="D485">
        <v>310</v>
      </c>
      <c r="E485" s="4">
        <v>1.0989618995621599</v>
      </c>
      <c r="F485">
        <v>0.03</v>
      </c>
      <c r="G485">
        <v>0</v>
      </c>
      <c r="H485" s="5">
        <v>29.925000000000001</v>
      </c>
      <c r="I485" t="s">
        <v>7</v>
      </c>
      <c r="J485" s="2" t="s">
        <v>37</v>
      </c>
      <c r="K485" s="2" t="s">
        <v>34</v>
      </c>
      <c r="L485">
        <v>29.52</v>
      </c>
      <c r="M485">
        <v>11</v>
      </c>
      <c r="N485">
        <v>3864</v>
      </c>
      <c r="O485" s="4">
        <v>0.30528953994750901</v>
      </c>
      <c r="P485" s="4">
        <v>0.94212902438255997</v>
      </c>
      <c r="Q485" s="4">
        <v>0.27334968261512399</v>
      </c>
      <c r="R485" s="4">
        <v>29.924999999999301</v>
      </c>
      <c r="S485" s="4">
        <v>5.0297472209827498E-2</v>
      </c>
      <c r="T485" s="4">
        <v>-0.23625878224782801</v>
      </c>
      <c r="U485" s="4">
        <v>0.52005733094679196</v>
      </c>
      <c r="V485" s="4">
        <v>4.7607869829651697E-3</v>
      </c>
      <c r="W485" s="4">
        <v>121.98996709972999</v>
      </c>
      <c r="X485" s="4">
        <v>-18.8304419123216</v>
      </c>
      <c r="Y485" s="4">
        <v>134.03262730298701</v>
      </c>
      <c r="Z485" t="b">
        <v>1</v>
      </c>
      <c r="AA485" t="b">
        <v>0</v>
      </c>
    </row>
    <row r="486" spans="1:27" hidden="1" x14ac:dyDescent="0.2">
      <c r="A486" t="s">
        <v>29</v>
      </c>
      <c r="B486" s="1">
        <v>46346</v>
      </c>
      <c r="C486">
        <v>292.05999755859301</v>
      </c>
      <c r="D486">
        <v>305</v>
      </c>
      <c r="E486" s="4">
        <v>0.52675111540592401</v>
      </c>
      <c r="F486">
        <v>0.03</v>
      </c>
      <c r="G486">
        <v>0</v>
      </c>
      <c r="H486" s="5">
        <v>18.475000000000001</v>
      </c>
      <c r="I486" t="s">
        <v>7</v>
      </c>
      <c r="J486">
        <v>18.350000000000001</v>
      </c>
      <c r="K486" s="2" t="s">
        <v>105</v>
      </c>
      <c r="L486">
        <v>17.940000000000001</v>
      </c>
      <c r="M486">
        <v>7</v>
      </c>
      <c r="N486">
        <v>969</v>
      </c>
      <c r="O486" s="4">
        <v>0.28314925842285099</v>
      </c>
      <c r="P486" s="4">
        <v>0.95757376248719195</v>
      </c>
      <c r="Q486" s="4">
        <v>0.26067849416977701</v>
      </c>
      <c r="R486" s="4">
        <v>18.474999999999898</v>
      </c>
      <c r="S486" s="4">
        <v>-5.1020358846581598E-2</v>
      </c>
      <c r="T486" s="4">
        <v>-0.240214609882863</v>
      </c>
      <c r="U486" s="4">
        <v>0.47965464883020098</v>
      </c>
      <c r="V486" s="4">
        <v>7.21049038455473E-3</v>
      </c>
      <c r="W486" s="4">
        <v>84.4538833450422</v>
      </c>
      <c r="X486" s="4">
        <v>-24.545649119973</v>
      </c>
      <c r="Y486" s="4">
        <v>64.059749457346101</v>
      </c>
      <c r="Z486" t="b">
        <v>1</v>
      </c>
      <c r="AA486" t="b">
        <v>0</v>
      </c>
    </row>
    <row r="487" spans="1:27" hidden="1" x14ac:dyDescent="0.2">
      <c r="A487" t="s">
        <v>29</v>
      </c>
      <c r="B487" s="1">
        <v>46346</v>
      </c>
      <c r="C487">
        <v>292.05999755859301</v>
      </c>
      <c r="D487">
        <v>305</v>
      </c>
      <c r="E487" s="27">
        <v>0.52675111540592401</v>
      </c>
      <c r="F487">
        <v>0.03</v>
      </c>
      <c r="G487">
        <v>0</v>
      </c>
      <c r="H487" s="5">
        <v>26.625</v>
      </c>
      <c r="I487" t="s">
        <v>8</v>
      </c>
      <c r="J487" s="2" t="s">
        <v>53</v>
      </c>
      <c r="K487">
        <v>26.85</v>
      </c>
      <c r="L487">
        <v>27.81</v>
      </c>
      <c r="M487">
        <v>1</v>
      </c>
      <c r="N487">
        <v>5</v>
      </c>
      <c r="O487" s="4">
        <v>0.22718057983398399</v>
      </c>
      <c r="P487" s="4">
        <v>0.95757376248719195</v>
      </c>
      <c r="Q487" s="4">
        <v>0.26058243873468701</v>
      </c>
      <c r="R487" s="4">
        <v>26.624999999999901</v>
      </c>
      <c r="S487" s="4">
        <v>-5.1108893479763301E-2</v>
      </c>
      <c r="T487" s="4">
        <v>-0.24023342976585901</v>
      </c>
      <c r="U487" s="4">
        <v>-0.52038062535783203</v>
      </c>
      <c r="V487" s="4">
        <v>7.2131156922127697E-3</v>
      </c>
      <c r="W487" s="4">
        <v>84.453501530916697</v>
      </c>
      <c r="X487" s="4">
        <v>-15.5312454138577</v>
      </c>
      <c r="Y487" s="4">
        <v>-94.081628297075</v>
      </c>
      <c r="Z487" t="b">
        <v>0</v>
      </c>
      <c r="AA487" t="b">
        <v>0</v>
      </c>
    </row>
    <row r="488" spans="1:27" hidden="1" x14ac:dyDescent="0.2">
      <c r="A488" t="s">
        <v>29</v>
      </c>
      <c r="B488" s="1">
        <v>46164</v>
      </c>
      <c r="C488">
        <v>292.05999755859301</v>
      </c>
      <c r="D488">
        <v>295</v>
      </c>
      <c r="E488" s="4">
        <v>2.84623583552614E-2</v>
      </c>
      <c r="F488">
        <v>0.03</v>
      </c>
      <c r="G488">
        <v>0</v>
      </c>
      <c r="H488" s="5">
        <v>3.625</v>
      </c>
      <c r="I488" t="s">
        <v>7</v>
      </c>
      <c r="J488" s="2" t="s">
        <v>355</v>
      </c>
      <c r="K488" s="3" t="s">
        <v>349</v>
      </c>
      <c r="L488" s="2" t="s">
        <v>355</v>
      </c>
      <c r="M488">
        <v>656</v>
      </c>
      <c r="N488">
        <v>3321</v>
      </c>
      <c r="O488" s="4">
        <v>0.235237139892578</v>
      </c>
      <c r="P488" s="4">
        <v>0.990033890029131</v>
      </c>
      <c r="Q488" s="4">
        <v>0.24567313680511901</v>
      </c>
      <c r="R488" s="4">
        <v>3.6250000000056901</v>
      </c>
      <c r="S488" s="4">
        <v>-0.20033551705678601</v>
      </c>
      <c r="T488" s="4">
        <v>-0.241782518116195</v>
      </c>
      <c r="U488" s="4">
        <v>0.42060909347153302</v>
      </c>
      <c r="V488" s="4">
        <v>3.2302030261415302E-2</v>
      </c>
      <c r="W488" s="4">
        <v>19.266486722026499</v>
      </c>
      <c r="X488" s="4">
        <v>-86.725981171019399</v>
      </c>
      <c r="Y488" s="4">
        <v>3.3932280231329899</v>
      </c>
      <c r="Z488" t="b">
        <v>1</v>
      </c>
      <c r="AA488" t="b">
        <v>0</v>
      </c>
    </row>
    <row r="489" spans="1:27" hidden="1" x14ac:dyDescent="0.2">
      <c r="A489" t="s">
        <v>29</v>
      </c>
      <c r="B489" s="1">
        <v>46738</v>
      </c>
      <c r="C489">
        <v>292.05999755859301</v>
      </c>
      <c r="D489">
        <v>315</v>
      </c>
      <c r="E489" s="5">
        <v>1.5999885702488701</v>
      </c>
      <c r="F489">
        <v>0.03</v>
      </c>
      <c r="G489">
        <v>0</v>
      </c>
      <c r="H489" s="5">
        <v>44.825000000000003</v>
      </c>
      <c r="I489" t="s">
        <v>8</v>
      </c>
      <c r="J489">
        <v>43</v>
      </c>
      <c r="K489">
        <v>46.65</v>
      </c>
      <c r="L489">
        <v>44.7</v>
      </c>
      <c r="M489">
        <v>1</v>
      </c>
      <c r="N489">
        <v>51</v>
      </c>
      <c r="O489" s="4">
        <v>0.222305445480346</v>
      </c>
      <c r="P489" s="4">
        <v>0.92717459542410696</v>
      </c>
      <c r="Q489" s="4">
        <v>0.27307877249151902</v>
      </c>
      <c r="R489" s="4">
        <v>44.824999999970998</v>
      </c>
      <c r="S489" s="4">
        <v>9.2766887114438507E-2</v>
      </c>
      <c r="T489" s="4">
        <v>-0.25265223979832602</v>
      </c>
      <c r="U489" s="4">
        <v>-0.46304437889682698</v>
      </c>
      <c r="V489" s="4">
        <v>3.9375211853044396E-3</v>
      </c>
      <c r="W489" s="4">
        <v>146.74789495687801</v>
      </c>
      <c r="X489" s="4">
        <v>-7.1212794489892</v>
      </c>
      <c r="Y489" s="4">
        <v>-288.09672621128101</v>
      </c>
      <c r="Z489" t="b">
        <v>0</v>
      </c>
      <c r="AA489" t="b">
        <v>0</v>
      </c>
    </row>
    <row r="490" spans="1:27" hidden="1" x14ac:dyDescent="0.2">
      <c r="A490" t="s">
        <v>29</v>
      </c>
      <c r="B490" s="1">
        <v>46738</v>
      </c>
      <c r="C490">
        <v>292.05999755859301</v>
      </c>
      <c r="D490">
        <v>315</v>
      </c>
      <c r="E490" s="4">
        <v>1.5999885702488701</v>
      </c>
      <c r="F490">
        <v>0.03</v>
      </c>
      <c r="G490">
        <v>0</v>
      </c>
      <c r="H490" s="5">
        <v>37.25</v>
      </c>
      <c r="I490" t="s">
        <v>7</v>
      </c>
      <c r="J490">
        <v>35.85</v>
      </c>
      <c r="K490">
        <v>38.65</v>
      </c>
      <c r="L490">
        <v>38.270000000000003</v>
      </c>
      <c r="M490">
        <v>1</v>
      </c>
      <c r="N490">
        <v>711</v>
      </c>
      <c r="O490" s="4">
        <v>0.32347783462524399</v>
      </c>
      <c r="P490" s="4">
        <v>0.92717459542410696</v>
      </c>
      <c r="Q490" s="4">
        <v>0.27718346861982801</v>
      </c>
      <c r="R490" s="4">
        <v>37.2499999999743</v>
      </c>
      <c r="S490" s="4">
        <v>9.6546753871511404E-2</v>
      </c>
      <c r="T490" s="4">
        <v>-0.25406443004351098</v>
      </c>
      <c r="U490" s="4">
        <v>0.53845682844596199</v>
      </c>
      <c r="V490" s="4">
        <v>3.8778243558152299E-3</v>
      </c>
      <c r="W490" s="4">
        <v>146.69539939448299</v>
      </c>
      <c r="X490" s="4">
        <v>-16.3071729082776</v>
      </c>
      <c r="Y490" s="4">
        <v>192.017348298315</v>
      </c>
      <c r="Z490" t="b">
        <v>1</v>
      </c>
      <c r="AA490" t="b">
        <v>0</v>
      </c>
    </row>
    <row r="491" spans="1:27" hidden="1" x14ac:dyDescent="0.2">
      <c r="A491" t="s">
        <v>29</v>
      </c>
      <c r="B491" s="1">
        <v>47102</v>
      </c>
      <c r="C491">
        <v>292.05999755859301</v>
      </c>
      <c r="D491">
        <v>320</v>
      </c>
      <c r="E491" s="5">
        <v>2.5965662305023098</v>
      </c>
      <c r="F491">
        <v>0.03</v>
      </c>
      <c r="G491">
        <v>0</v>
      </c>
      <c r="H491" s="5">
        <v>55.325000000000003</v>
      </c>
      <c r="I491" t="s">
        <v>8</v>
      </c>
      <c r="J491">
        <v>53.8</v>
      </c>
      <c r="K491">
        <v>56.85</v>
      </c>
      <c r="L491">
        <v>53.85</v>
      </c>
      <c r="M491">
        <v>24</v>
      </c>
      <c r="N491">
        <v>239</v>
      </c>
      <c r="O491" s="4">
        <v>0.211479442901611</v>
      </c>
      <c r="P491" s="4">
        <v>0.91268749237060498</v>
      </c>
      <c r="Q491" s="4">
        <v>0.28457029272710899</v>
      </c>
      <c r="R491" s="4">
        <v>55.324999999999903</v>
      </c>
      <c r="S491" s="4">
        <v>0.199912757875052</v>
      </c>
      <c r="T491" s="4">
        <v>-0.25863995053450101</v>
      </c>
      <c r="U491" s="4">
        <v>-0.42077440625405299</v>
      </c>
      <c r="V491" s="4">
        <v>2.9199163647858298E-3</v>
      </c>
      <c r="W491" s="4">
        <v>184.03631632399501</v>
      </c>
      <c r="X491" s="4">
        <v>-4.7382252981564701</v>
      </c>
      <c r="Y491" s="4">
        <v>-462.75061342214298</v>
      </c>
      <c r="Z491" t="b">
        <v>0</v>
      </c>
      <c r="AA491" t="b">
        <v>0</v>
      </c>
    </row>
    <row r="492" spans="1:27" hidden="1" x14ac:dyDescent="0.2">
      <c r="A492" t="s">
        <v>29</v>
      </c>
      <c r="B492" s="1">
        <v>47102</v>
      </c>
      <c r="C492">
        <v>292.05999755859301</v>
      </c>
      <c r="D492">
        <v>320</v>
      </c>
      <c r="E492" s="4">
        <v>2.5965662305023098</v>
      </c>
      <c r="F492">
        <v>0.03</v>
      </c>
      <c r="G492">
        <v>0</v>
      </c>
      <c r="H492" s="5">
        <v>51.725000000000001</v>
      </c>
      <c r="I492" t="s">
        <v>7</v>
      </c>
      <c r="J492">
        <v>50</v>
      </c>
      <c r="K492">
        <v>53.45</v>
      </c>
      <c r="L492">
        <v>52.71</v>
      </c>
      <c r="M492">
        <v>4</v>
      </c>
      <c r="N492">
        <v>1299</v>
      </c>
      <c r="O492" s="4">
        <v>0.34206285385131802</v>
      </c>
      <c r="P492" s="4">
        <v>0.91268749237060498</v>
      </c>
      <c r="Q492" s="4">
        <v>0.28652194577293399</v>
      </c>
      <c r="R492" s="4">
        <v>51.724999999999902</v>
      </c>
      <c r="S492" s="4">
        <v>0.20168520253273001</v>
      </c>
      <c r="T492" s="4">
        <v>-0.26001237311318098</v>
      </c>
      <c r="U492" s="4">
        <v>0.579918584225529</v>
      </c>
      <c r="V492" s="4">
        <v>2.8989953138772399E-3</v>
      </c>
      <c r="W492" s="4">
        <v>183.970828518573</v>
      </c>
      <c r="X492" s="4">
        <v>-13.679647359817</v>
      </c>
      <c r="Y492" s="4">
        <v>305.47568344603098</v>
      </c>
      <c r="Z492" t="b">
        <v>1</v>
      </c>
      <c r="AA492" t="b">
        <v>0</v>
      </c>
    </row>
    <row r="493" spans="1:27" hidden="1" x14ac:dyDescent="0.2">
      <c r="A493" t="s">
        <v>29</v>
      </c>
      <c r="B493" s="1">
        <v>46465</v>
      </c>
      <c r="C493">
        <v>292.05999755859301</v>
      </c>
      <c r="D493">
        <v>310</v>
      </c>
      <c r="E493" s="5">
        <v>0.852555335781364</v>
      </c>
      <c r="F493">
        <v>0.03</v>
      </c>
      <c r="G493">
        <v>0</v>
      </c>
      <c r="H493" s="5">
        <v>34.375</v>
      </c>
      <c r="I493" t="s">
        <v>8</v>
      </c>
      <c r="J493">
        <v>33.85</v>
      </c>
      <c r="K493">
        <v>34.9</v>
      </c>
      <c r="L493">
        <v>33.11</v>
      </c>
      <c r="N493">
        <v>5</v>
      </c>
      <c r="O493" s="4">
        <v>0.224495059814453</v>
      </c>
      <c r="P493" s="4">
        <v>0.94212902438255997</v>
      </c>
      <c r="Q493" s="4">
        <v>0.266025067796339</v>
      </c>
      <c r="R493" s="4">
        <v>34.374999999999901</v>
      </c>
      <c r="S493" s="4">
        <v>-1.5751233914264098E-2</v>
      </c>
      <c r="T493" s="4">
        <v>-0.26138261548006197</v>
      </c>
      <c r="U493" s="4">
        <v>-0.50628357334862595</v>
      </c>
      <c r="V493" s="4">
        <v>5.5603261054736897E-3</v>
      </c>
      <c r="W493" s="4">
        <v>107.56960080392901</v>
      </c>
      <c r="X493" s="4">
        <v>-11.315406347766</v>
      </c>
      <c r="Y493" s="4">
        <v>-155.36983716743401</v>
      </c>
      <c r="Z493" t="b">
        <v>0</v>
      </c>
      <c r="AA493" t="b">
        <v>0</v>
      </c>
    </row>
    <row r="494" spans="1:27" hidden="1" x14ac:dyDescent="0.2">
      <c r="A494" t="s">
        <v>29</v>
      </c>
      <c r="B494" s="1">
        <v>46465</v>
      </c>
      <c r="C494">
        <v>292.05999755859301</v>
      </c>
      <c r="D494">
        <v>310</v>
      </c>
      <c r="E494" s="4">
        <v>0.852555335781364</v>
      </c>
      <c r="F494">
        <v>0.03</v>
      </c>
      <c r="G494">
        <v>0</v>
      </c>
      <c r="H494" s="5">
        <v>24.2</v>
      </c>
      <c r="I494" t="s">
        <v>7</v>
      </c>
      <c r="J494" s="2" t="s">
        <v>57</v>
      </c>
      <c r="K494">
        <v>24.35</v>
      </c>
      <c r="L494" s="2" t="s">
        <v>57</v>
      </c>
      <c r="M494">
        <v>6</v>
      </c>
      <c r="N494">
        <v>1603</v>
      </c>
      <c r="O494" s="4">
        <v>0.29355564849853499</v>
      </c>
      <c r="P494" s="4">
        <v>0.94212902438255997</v>
      </c>
      <c r="Q494" s="4">
        <v>0.26543730165970902</v>
      </c>
      <c r="R494" s="4">
        <v>24.1999999999999</v>
      </c>
      <c r="S494" s="4">
        <v>-1.6329420765051301E-2</v>
      </c>
      <c r="T494" s="4">
        <v>-0.26141809479815697</v>
      </c>
      <c r="U494" s="4">
        <v>0.49348579314583302</v>
      </c>
      <c r="V494" s="4">
        <v>5.5725868277285203E-3</v>
      </c>
      <c r="W494" s="4">
        <v>107.568603175123</v>
      </c>
      <c r="X494" s="4">
        <v>-20.3432000520177</v>
      </c>
      <c r="Y494" s="4">
        <v>102.244795538701</v>
      </c>
      <c r="Z494" t="b">
        <v>1</v>
      </c>
      <c r="AA494" t="b">
        <v>0</v>
      </c>
    </row>
    <row r="495" spans="1:27" hidden="1" x14ac:dyDescent="0.2">
      <c r="A495" t="s">
        <v>29</v>
      </c>
      <c r="B495" s="1">
        <v>46220</v>
      </c>
      <c r="C495">
        <v>292.05999755859301</v>
      </c>
      <c r="D495">
        <v>300</v>
      </c>
      <c r="E495" s="5">
        <v>0.18178195212440099</v>
      </c>
      <c r="F495">
        <v>0.03</v>
      </c>
      <c r="G495">
        <v>0</v>
      </c>
      <c r="H495" s="5">
        <v>15.225</v>
      </c>
      <c r="I495" t="s">
        <v>8</v>
      </c>
      <c r="J495" s="2" t="s">
        <v>139</v>
      </c>
      <c r="K495">
        <v>15.35</v>
      </c>
      <c r="L495">
        <v>15.25</v>
      </c>
      <c r="M495">
        <v>26</v>
      </c>
      <c r="N495">
        <v>433</v>
      </c>
      <c r="O495" s="4">
        <v>0.214088669738769</v>
      </c>
      <c r="P495" s="4">
        <v>0.97353332519531199</v>
      </c>
      <c r="Q495" s="4">
        <v>0.23517256026964101</v>
      </c>
      <c r="R495" s="4">
        <v>15.2249999999999</v>
      </c>
      <c r="S495" s="4">
        <v>-0.16299265566389001</v>
      </c>
      <c r="T495" s="4">
        <v>-0.26326058094439397</v>
      </c>
      <c r="U495" s="4">
        <v>-0.56473789136233199</v>
      </c>
      <c r="V495" s="4">
        <v>1.3443337277551299E-2</v>
      </c>
      <c r="W495" s="4">
        <v>49.021732904459903</v>
      </c>
      <c r="X495" s="4">
        <v>-26.305005898911901</v>
      </c>
      <c r="Y495" s="4">
        <v>-32.750263168336197</v>
      </c>
      <c r="Z495" t="b">
        <v>0</v>
      </c>
      <c r="AA495" t="b">
        <v>0</v>
      </c>
    </row>
    <row r="496" spans="1:27" hidden="1" x14ac:dyDescent="0.2">
      <c r="A496" t="s">
        <v>29</v>
      </c>
      <c r="B496" s="1">
        <v>46220</v>
      </c>
      <c r="C496">
        <v>292.05999755859301</v>
      </c>
      <c r="D496">
        <v>300</v>
      </c>
      <c r="E496" s="4">
        <v>0.18178195212440099</v>
      </c>
      <c r="F496">
        <v>0.03</v>
      </c>
      <c r="G496">
        <v>0</v>
      </c>
      <c r="H496" s="5">
        <v>8.875</v>
      </c>
      <c r="I496" t="s">
        <v>7</v>
      </c>
      <c r="J496" s="2" t="s">
        <v>234</v>
      </c>
      <c r="K496" s="3" t="s">
        <v>228</v>
      </c>
      <c r="L496" s="3" t="s">
        <v>247</v>
      </c>
      <c r="M496">
        <v>618</v>
      </c>
      <c r="N496">
        <v>23376</v>
      </c>
      <c r="O496" s="4">
        <v>0.24597921997070299</v>
      </c>
      <c r="P496" s="4">
        <v>0.97353332519531199</v>
      </c>
      <c r="Q496" s="4">
        <v>0.234324254370713</v>
      </c>
      <c r="R496" s="4">
        <v>8.8750000000000107</v>
      </c>
      <c r="S496" s="4">
        <v>-0.16394506281243201</v>
      </c>
      <c r="T496" s="4">
        <v>-0.26385130528270001</v>
      </c>
      <c r="U496" s="4">
        <v>0.43488719600606002</v>
      </c>
      <c r="V496" s="4">
        <v>1.3489904755330399E-2</v>
      </c>
      <c r="W496" s="4">
        <v>49.014101358381602</v>
      </c>
      <c r="X496" s="4">
        <v>-35.134719519566403</v>
      </c>
      <c r="Y496" s="4">
        <v>21.475384146113502</v>
      </c>
      <c r="Z496" t="b">
        <v>1</v>
      </c>
      <c r="AA496" t="b">
        <v>0</v>
      </c>
    </row>
    <row r="497" spans="1:27" x14ac:dyDescent="0.2">
      <c r="A497" t="s">
        <v>29</v>
      </c>
      <c r="B497" s="1">
        <v>46647</v>
      </c>
      <c r="C497">
        <v>292.05999755859301</v>
      </c>
      <c r="D497">
        <v>315</v>
      </c>
      <c r="E497" s="4">
        <v>1.35084416305146</v>
      </c>
      <c r="F497">
        <v>0.03</v>
      </c>
      <c r="G497">
        <v>0</v>
      </c>
      <c r="H497" s="5">
        <v>32.524999999999999</v>
      </c>
      <c r="I497" t="s">
        <v>7</v>
      </c>
      <c r="J497">
        <v>30.85</v>
      </c>
      <c r="K497">
        <v>34.200000000000003</v>
      </c>
      <c r="L497">
        <v>34.15</v>
      </c>
      <c r="N497">
        <v>2</v>
      </c>
      <c r="O497" s="4">
        <v>0.319174899139404</v>
      </c>
      <c r="P497" s="4">
        <v>0.92717459542410696</v>
      </c>
      <c r="Q497" s="4">
        <v>0.273297451281658</v>
      </c>
      <c r="R497" s="4">
        <v>32.524999999999999</v>
      </c>
      <c r="S497" s="4">
        <v>4.8357001064593397E-2</v>
      </c>
      <c r="T497" s="4">
        <v>-0.26928520738060102</v>
      </c>
      <c r="U497" s="4">
        <v>0.51928413631606496</v>
      </c>
      <c r="V497" s="4">
        <v>4.2952851915596096E-3</v>
      </c>
      <c r="W497" s="4">
        <v>135.26236958952001</v>
      </c>
      <c r="X497" s="4">
        <v>-17.2569876741527</v>
      </c>
      <c r="Y497" s="4">
        <v>160.935687997115</v>
      </c>
      <c r="Z497" t="b">
        <v>1</v>
      </c>
      <c r="AA497" t="b">
        <v>0</v>
      </c>
    </row>
    <row r="498" spans="1:27" hidden="1" x14ac:dyDescent="0.2">
      <c r="A498" t="s">
        <v>29</v>
      </c>
      <c r="B498" s="1">
        <v>46647</v>
      </c>
      <c r="C498">
        <v>292.05999755859301</v>
      </c>
      <c r="D498">
        <v>315</v>
      </c>
      <c r="E498" s="5">
        <v>1.35084416305146</v>
      </c>
      <c r="F498">
        <v>0.03</v>
      </c>
      <c r="G498">
        <v>0</v>
      </c>
      <c r="H498" s="5">
        <v>42.975000000000001</v>
      </c>
      <c r="I498" t="s">
        <v>8</v>
      </c>
      <c r="J498">
        <v>41</v>
      </c>
      <c r="K498">
        <v>44.95</v>
      </c>
      <c r="L498">
        <v>41.47</v>
      </c>
      <c r="N498">
        <v>6</v>
      </c>
      <c r="O498" s="4">
        <v>0.22919471984863199</v>
      </c>
      <c r="P498" s="4">
        <v>0.92717459542410696</v>
      </c>
      <c r="Q498" s="4">
        <v>0.27344731873193601</v>
      </c>
      <c r="R498" s="4">
        <v>42.975000000000001</v>
      </c>
      <c r="S498" s="4">
        <v>4.8504635131445401E-2</v>
      </c>
      <c r="T498" s="4">
        <v>-0.26931175798929902</v>
      </c>
      <c r="U498" s="4">
        <v>-0.48065703524551401</v>
      </c>
      <c r="V498" s="4">
        <v>4.2929003929984503E-3</v>
      </c>
      <c r="W498" s="4">
        <v>135.26140246180901</v>
      </c>
      <c r="X498" s="4">
        <v>-8.1896085479249301</v>
      </c>
      <c r="Y498" s="4">
        <v>-247.684967030358</v>
      </c>
      <c r="Z498" t="b">
        <v>0</v>
      </c>
      <c r="AA498" t="b">
        <v>0</v>
      </c>
    </row>
    <row r="499" spans="1:27" hidden="1" x14ac:dyDescent="0.2">
      <c r="A499" t="s">
        <v>29</v>
      </c>
      <c r="B499" s="1">
        <v>46162</v>
      </c>
      <c r="C499">
        <v>292.05999755859301</v>
      </c>
      <c r="D499">
        <v>295</v>
      </c>
      <c r="E499" s="4">
        <v>2.29866642519393E-2</v>
      </c>
      <c r="F499">
        <v>0.03</v>
      </c>
      <c r="G499">
        <v>0</v>
      </c>
      <c r="H499" s="5">
        <v>3.07</v>
      </c>
      <c r="I499" t="s">
        <v>7</v>
      </c>
      <c r="J499" s="3" t="s">
        <v>374</v>
      </c>
      <c r="K499" s="3" t="s">
        <v>370</v>
      </c>
      <c r="L499" s="3" t="s">
        <v>375</v>
      </c>
      <c r="M499">
        <v>47</v>
      </c>
      <c r="N499">
        <v>129</v>
      </c>
      <c r="O499" s="4">
        <v>0.24176783630370999</v>
      </c>
      <c r="P499" s="4">
        <v>0.990033890029131</v>
      </c>
      <c r="Q499" s="4">
        <v>0.24232272761935</v>
      </c>
      <c r="R499" s="4">
        <v>3.0699999999999901</v>
      </c>
      <c r="S499" s="4">
        <v>-0.23548590592288099</v>
      </c>
      <c r="T499" s="4">
        <v>-0.27222531147326801</v>
      </c>
      <c r="U499" s="4">
        <v>0.40691580838164199</v>
      </c>
      <c r="V499" s="4">
        <v>3.6162984454407798E-2</v>
      </c>
      <c r="W499" s="4">
        <v>17.1821901321917</v>
      </c>
      <c r="X499" s="4">
        <v>-94.0395348687438</v>
      </c>
      <c r="Y499" s="4">
        <v>2.6612541594284602</v>
      </c>
      <c r="Z499" t="b">
        <v>1</v>
      </c>
      <c r="AA499" t="b">
        <v>0</v>
      </c>
    </row>
    <row r="500" spans="1:27" hidden="1" x14ac:dyDescent="0.2">
      <c r="A500" t="s">
        <v>29</v>
      </c>
      <c r="B500" s="1">
        <v>46829</v>
      </c>
      <c r="C500">
        <v>292.05999755859301</v>
      </c>
      <c r="D500">
        <v>320</v>
      </c>
      <c r="E500" s="5">
        <v>1.8491329737870399</v>
      </c>
      <c r="F500">
        <v>0.03</v>
      </c>
      <c r="G500">
        <v>0</v>
      </c>
      <c r="H500" s="5">
        <v>50.75</v>
      </c>
      <c r="I500" t="s">
        <v>8</v>
      </c>
      <c r="J500">
        <v>48.5</v>
      </c>
      <c r="K500">
        <v>53</v>
      </c>
      <c r="L500">
        <v>49.08</v>
      </c>
      <c r="M500">
        <v>27</v>
      </c>
      <c r="N500">
        <v>86</v>
      </c>
      <c r="O500" s="4">
        <v>0.22597514755249001</v>
      </c>
      <c r="P500" s="4">
        <v>0.91268749237060498</v>
      </c>
      <c r="Q500" s="4">
        <v>0.281996255041505</v>
      </c>
      <c r="R500" s="4">
        <v>50.750000000041901</v>
      </c>
      <c r="S500" s="4">
        <v>9.8145521579872899E-2</v>
      </c>
      <c r="T500" s="4">
        <v>-0.28532096323330602</v>
      </c>
      <c r="U500" s="4">
        <v>-0.46090837049608102</v>
      </c>
      <c r="V500" s="4">
        <v>3.5450216839671999E-3</v>
      </c>
      <c r="W500" s="4">
        <v>157.67924593010599</v>
      </c>
      <c r="X500" s="4">
        <v>-6.4623038010109699</v>
      </c>
      <c r="Y500" s="4">
        <v>-342.76064599835098</v>
      </c>
      <c r="Z500" t="b">
        <v>0</v>
      </c>
      <c r="AA500" t="b">
        <v>0</v>
      </c>
    </row>
    <row r="501" spans="1:27" hidden="1" x14ac:dyDescent="0.2">
      <c r="A501" t="s">
        <v>29</v>
      </c>
      <c r="B501" s="1">
        <v>46829</v>
      </c>
      <c r="C501">
        <v>292.05999755859301</v>
      </c>
      <c r="D501">
        <v>320</v>
      </c>
      <c r="E501" s="4">
        <v>1.8491329737870399</v>
      </c>
      <c r="F501">
        <v>0.03</v>
      </c>
      <c r="G501">
        <v>0</v>
      </c>
      <c r="H501" s="5">
        <v>40.174999999999997</v>
      </c>
      <c r="I501" t="s">
        <v>7</v>
      </c>
      <c r="J501">
        <v>38.450000000000003</v>
      </c>
      <c r="K501">
        <v>41.9</v>
      </c>
      <c r="L501">
        <v>41.67</v>
      </c>
      <c r="M501">
        <v>16</v>
      </c>
      <c r="N501">
        <v>483</v>
      </c>
      <c r="O501" s="4">
        <v>0.33225155059814399</v>
      </c>
      <c r="P501" s="4">
        <v>0.91268749237060498</v>
      </c>
      <c r="Q501" s="4">
        <v>0.28260969756528598</v>
      </c>
      <c r="R501" s="4">
        <v>40.175000000044399</v>
      </c>
      <c r="S501" s="4">
        <v>9.8765754618410501E-2</v>
      </c>
      <c r="T501" s="4">
        <v>-0.28553490669187997</v>
      </c>
      <c r="U501" s="4">
        <v>0.53933787031664004</v>
      </c>
      <c r="V501" s="4">
        <v>3.53711073372005E-3</v>
      </c>
      <c r="W501" s="4">
        <v>157.669617471626</v>
      </c>
      <c r="X501" s="4">
        <v>-15.568930196350699</v>
      </c>
      <c r="Y501" s="4">
        <v>216.984691273848</v>
      </c>
      <c r="Z501" t="b">
        <v>1</v>
      </c>
      <c r="AA501" t="b">
        <v>0</v>
      </c>
    </row>
    <row r="502" spans="1:27" hidden="1" x14ac:dyDescent="0.2">
      <c r="A502" t="s">
        <v>29</v>
      </c>
      <c r="B502" s="1">
        <v>46402</v>
      </c>
      <c r="C502">
        <v>292.05999755859301</v>
      </c>
      <c r="D502">
        <v>310</v>
      </c>
      <c r="E502" s="4">
        <v>0.68007074488696795</v>
      </c>
      <c r="F502">
        <v>0.03</v>
      </c>
      <c r="G502">
        <v>0</v>
      </c>
      <c r="H502" s="5">
        <v>19.95</v>
      </c>
      <c r="I502" t="s">
        <v>7</v>
      </c>
      <c r="J502">
        <v>19.850000000000001</v>
      </c>
      <c r="K502" s="2" t="s">
        <v>95</v>
      </c>
      <c r="L502" s="2" t="s">
        <v>104</v>
      </c>
      <c r="M502">
        <v>30</v>
      </c>
      <c r="N502">
        <v>13808</v>
      </c>
      <c r="O502" s="4">
        <v>0.28366805206298801</v>
      </c>
      <c r="P502" s="4">
        <v>0.94212902438255997</v>
      </c>
      <c r="Q502" s="4">
        <v>0.259313194343333</v>
      </c>
      <c r="R502" s="4">
        <v>19.949999999997502</v>
      </c>
      <c r="S502" s="4">
        <v>-7.6437208177489904E-2</v>
      </c>
      <c r="T502" s="4">
        <v>-0.29028346930717402</v>
      </c>
      <c r="U502" s="4">
        <v>0.46953563416803601</v>
      </c>
      <c r="V502" s="4">
        <v>6.3689466713871797E-3</v>
      </c>
      <c r="W502" s="4">
        <v>95.805507303886003</v>
      </c>
      <c r="X502" s="4">
        <v>-21.780953576639401</v>
      </c>
      <c r="Y502" s="4">
        <v>79.692441862884095</v>
      </c>
      <c r="Z502" t="b">
        <v>1</v>
      </c>
      <c r="AA502" t="b">
        <v>0</v>
      </c>
    </row>
    <row r="503" spans="1:27" hidden="1" x14ac:dyDescent="0.2">
      <c r="A503" t="s">
        <v>29</v>
      </c>
      <c r="B503" s="1">
        <v>46402</v>
      </c>
      <c r="C503">
        <v>292.05999755859301</v>
      </c>
      <c r="D503">
        <v>310</v>
      </c>
      <c r="E503" s="5">
        <v>0.68007074488696795</v>
      </c>
      <c r="F503">
        <v>0.03</v>
      </c>
      <c r="G503">
        <v>0</v>
      </c>
      <c r="H503" s="5">
        <v>31.4</v>
      </c>
      <c r="I503" t="s">
        <v>8</v>
      </c>
      <c r="J503">
        <v>31.15</v>
      </c>
      <c r="K503">
        <v>31.65</v>
      </c>
      <c r="L503">
        <v>32.19</v>
      </c>
      <c r="M503">
        <v>10</v>
      </c>
      <c r="N503">
        <v>289</v>
      </c>
      <c r="O503" s="4">
        <v>0.21662160339355399</v>
      </c>
      <c r="P503" s="4">
        <v>0.94212902438255997</v>
      </c>
      <c r="Q503" s="4">
        <v>0.25691823730840102</v>
      </c>
      <c r="R503" s="4">
        <v>31.3999999999971</v>
      </c>
      <c r="S503" s="4">
        <v>-7.9133985885225994E-2</v>
      </c>
      <c r="T503" s="4">
        <v>-0.29100521212020097</v>
      </c>
      <c r="U503" s="4">
        <v>-0.53153697428107805</v>
      </c>
      <c r="V503" s="4">
        <v>6.4269688005937501E-3</v>
      </c>
      <c r="W503" s="4">
        <v>95.785412245908105</v>
      </c>
      <c r="X503" s="4">
        <v>-12.4937641583741</v>
      </c>
      <c r="Y503" s="4">
        <v>-126.92887131369901</v>
      </c>
      <c r="Z503" t="b">
        <v>0</v>
      </c>
      <c r="AA503" t="b">
        <v>0</v>
      </c>
    </row>
    <row r="504" spans="1:27" hidden="1" x14ac:dyDescent="0.2">
      <c r="A504" t="s">
        <v>29</v>
      </c>
      <c r="B504" s="1">
        <v>46773</v>
      </c>
      <c r="C504">
        <v>292.05999755859301</v>
      </c>
      <c r="D504">
        <v>320</v>
      </c>
      <c r="E504" s="5">
        <v>1.6958133396347299</v>
      </c>
      <c r="F504">
        <v>0.03</v>
      </c>
      <c r="G504">
        <v>0</v>
      </c>
      <c r="H504" s="5">
        <v>48.674999999999997</v>
      </c>
      <c r="I504" t="s">
        <v>8</v>
      </c>
      <c r="J504">
        <v>47</v>
      </c>
      <c r="K504">
        <v>50.35</v>
      </c>
      <c r="L504">
        <v>49.9</v>
      </c>
      <c r="M504">
        <v>3</v>
      </c>
      <c r="N504">
        <v>306</v>
      </c>
      <c r="O504" s="4">
        <v>0.21834582931518501</v>
      </c>
      <c r="P504" s="4">
        <v>0.91268749237060498</v>
      </c>
      <c r="Q504" s="4">
        <v>0.275082832727368</v>
      </c>
      <c r="R504" s="4">
        <v>48.674999999999997</v>
      </c>
      <c r="S504" s="4">
        <v>6.6088122112970299E-2</v>
      </c>
      <c r="T504" s="4">
        <v>-0.29213409008151398</v>
      </c>
      <c r="U504" s="4">
        <v>-0.47365383367908498</v>
      </c>
      <c r="V504" s="4">
        <v>3.8048457596641001E-3</v>
      </c>
      <c r="W504" s="4">
        <v>151.39890904132801</v>
      </c>
      <c r="X504" s="4">
        <v>-6.6691193961420998</v>
      </c>
      <c r="Y504" s="4">
        <v>-317.13462499554402</v>
      </c>
      <c r="Z504" t="b">
        <v>0</v>
      </c>
      <c r="AA504" t="b">
        <v>0</v>
      </c>
    </row>
    <row r="505" spans="1:27" hidden="1" x14ac:dyDescent="0.2">
      <c r="A505" t="s">
        <v>29</v>
      </c>
      <c r="B505" s="1">
        <v>46283</v>
      </c>
      <c r="C505">
        <v>292.05999755859301</v>
      </c>
      <c r="D505">
        <v>305</v>
      </c>
      <c r="E505" s="5">
        <v>0.354266533880364</v>
      </c>
      <c r="F505">
        <v>0.03</v>
      </c>
      <c r="G505">
        <v>0</v>
      </c>
      <c r="H505" s="5">
        <v>23.125</v>
      </c>
      <c r="I505" t="s">
        <v>8</v>
      </c>
      <c r="J505">
        <v>22.95</v>
      </c>
      <c r="K505" s="2" t="s">
        <v>66</v>
      </c>
      <c r="L505">
        <v>24.15</v>
      </c>
      <c r="M505">
        <v>2</v>
      </c>
      <c r="N505">
        <v>52</v>
      </c>
      <c r="O505" s="4">
        <v>0.22435773208618101</v>
      </c>
      <c r="P505" s="4">
        <v>0.95757376248719195</v>
      </c>
      <c r="Q505" s="4">
        <v>0.25341227102035302</v>
      </c>
      <c r="R505" s="4">
        <v>23.125</v>
      </c>
      <c r="S505" s="4">
        <v>-0.141544645052012</v>
      </c>
      <c r="T505" s="4">
        <v>-0.29237637253850701</v>
      </c>
      <c r="U505" s="4">
        <v>-0.55628015330525604</v>
      </c>
      <c r="V505" s="4">
        <v>8.9659180115501599E-3</v>
      </c>
      <c r="W505" s="4">
        <v>68.658875595624906</v>
      </c>
      <c r="X505" s="4">
        <v>-18.988606599381001</v>
      </c>
      <c r="Y505" s="4">
        <v>-65.749098400502803</v>
      </c>
      <c r="Z505" t="b">
        <v>0</v>
      </c>
      <c r="AA505" t="b">
        <v>0</v>
      </c>
    </row>
    <row r="506" spans="1:27" x14ac:dyDescent="0.2">
      <c r="A506" t="s">
        <v>29</v>
      </c>
      <c r="B506" s="1">
        <v>46773</v>
      </c>
      <c r="C506">
        <v>292.05999755859301</v>
      </c>
      <c r="D506">
        <v>320</v>
      </c>
      <c r="E506" s="4">
        <v>1.6958133396347299</v>
      </c>
      <c r="F506">
        <v>0.03</v>
      </c>
      <c r="G506">
        <v>0</v>
      </c>
      <c r="H506" s="5">
        <v>37.625</v>
      </c>
      <c r="I506" t="s">
        <v>7</v>
      </c>
      <c r="J506">
        <v>36.35</v>
      </c>
      <c r="K506">
        <v>38.9</v>
      </c>
      <c r="L506">
        <v>38.25</v>
      </c>
      <c r="M506">
        <v>1</v>
      </c>
      <c r="N506">
        <v>3286</v>
      </c>
      <c r="O506" s="4">
        <v>0.32709413146972599</v>
      </c>
      <c r="P506" s="4">
        <v>0.91268749237060498</v>
      </c>
      <c r="Q506" s="4">
        <v>0.28180428127132501</v>
      </c>
      <c r="R506" s="4">
        <v>37.624999999999901</v>
      </c>
      <c r="S506" s="4">
        <v>7.3160336646083707E-2</v>
      </c>
      <c r="T506" s="4">
        <v>-0.29381477423966201</v>
      </c>
      <c r="U506" s="4">
        <v>0.52916073572945099</v>
      </c>
      <c r="V506" s="4">
        <v>3.7122662050408099E-3</v>
      </c>
      <c r="W506" s="4">
        <v>151.32437894972099</v>
      </c>
      <c r="X506" s="4">
        <v>-16.080926354426701</v>
      </c>
      <c r="Y506" s="4">
        <v>198.277350038088</v>
      </c>
      <c r="Z506" t="b">
        <v>1</v>
      </c>
      <c r="AA506" t="b">
        <v>0</v>
      </c>
    </row>
    <row r="507" spans="1:27" hidden="1" x14ac:dyDescent="0.2">
      <c r="A507" t="s">
        <v>29</v>
      </c>
      <c r="B507" s="1">
        <v>46283</v>
      </c>
      <c r="C507">
        <v>292.05999755859301</v>
      </c>
      <c r="D507">
        <v>305</v>
      </c>
      <c r="E507" s="4">
        <v>0.354266533880364</v>
      </c>
      <c r="F507">
        <v>0.03</v>
      </c>
      <c r="G507">
        <v>0</v>
      </c>
      <c r="H507" s="5">
        <v>13.074999999999999</v>
      </c>
      <c r="I507" t="s">
        <v>7</v>
      </c>
      <c r="J507">
        <v>13</v>
      </c>
      <c r="K507">
        <v>13.15</v>
      </c>
      <c r="L507" s="3" t="s">
        <v>166</v>
      </c>
      <c r="M507">
        <v>20</v>
      </c>
      <c r="N507">
        <v>5095</v>
      </c>
      <c r="O507" s="4">
        <v>0.26563234375</v>
      </c>
      <c r="P507" s="4">
        <v>0.95757376248719195</v>
      </c>
      <c r="Q507" s="4">
        <v>0.24854024546064299</v>
      </c>
      <c r="R507" s="4">
        <v>13.074999999999999</v>
      </c>
      <c r="S507" s="4">
        <v>-0.14724754882361199</v>
      </c>
      <c r="T507" s="4">
        <v>-0.29517943239737698</v>
      </c>
      <c r="U507" s="4">
        <v>0.441468315530405</v>
      </c>
      <c r="V507" s="4">
        <v>9.1341481156905803E-3</v>
      </c>
      <c r="W507" s="4">
        <v>68.602359860478302</v>
      </c>
      <c r="X507" s="4">
        <v>-27.540241214104</v>
      </c>
      <c r="Y507" s="4">
        <v>41.0454039232825</v>
      </c>
      <c r="Z507" t="b">
        <v>1</v>
      </c>
      <c r="AA507" t="b">
        <v>0</v>
      </c>
    </row>
    <row r="508" spans="1:27" hidden="1" x14ac:dyDescent="0.2">
      <c r="A508" t="s">
        <v>29</v>
      </c>
      <c r="B508" s="1">
        <v>46738</v>
      </c>
      <c r="C508">
        <v>292.05999755859301</v>
      </c>
      <c r="D508">
        <v>320</v>
      </c>
      <c r="E508" s="5">
        <v>1.5999885702488701</v>
      </c>
      <c r="F508">
        <v>0.03</v>
      </c>
      <c r="G508">
        <v>0</v>
      </c>
      <c r="H508" s="5">
        <v>48.25</v>
      </c>
      <c r="I508" t="s">
        <v>8</v>
      </c>
      <c r="J508">
        <v>46</v>
      </c>
      <c r="K508">
        <v>50.5</v>
      </c>
      <c r="L508">
        <v>52.5</v>
      </c>
      <c r="M508">
        <v>6</v>
      </c>
      <c r="N508">
        <v>309</v>
      </c>
      <c r="O508" s="4">
        <v>0.22579204391479399</v>
      </c>
      <c r="P508" s="4">
        <v>0.91268749237060498</v>
      </c>
      <c r="Q508" s="4">
        <v>0.27664498246874197</v>
      </c>
      <c r="R508" s="4">
        <v>48.25</v>
      </c>
      <c r="S508" s="4">
        <v>5.1048583256439399E-2</v>
      </c>
      <c r="T508" s="4">
        <v>-0.29888146600111498</v>
      </c>
      <c r="U508" s="4">
        <v>-0.47964340357354102</v>
      </c>
      <c r="V508" s="4">
        <v>3.8984401762922399E-3</v>
      </c>
      <c r="W508" s="4">
        <v>147.18878034905001</v>
      </c>
      <c r="X508" s="4">
        <v>-7.07475059970802</v>
      </c>
      <c r="Y508" s="4">
        <v>-301.33328942450299</v>
      </c>
      <c r="Z508" t="b">
        <v>0</v>
      </c>
      <c r="AA508" t="b">
        <v>0</v>
      </c>
    </row>
    <row r="509" spans="1:27" hidden="1" x14ac:dyDescent="0.2">
      <c r="A509" t="s">
        <v>29</v>
      </c>
      <c r="B509" s="1">
        <v>46738</v>
      </c>
      <c r="C509">
        <v>292.05999755859301</v>
      </c>
      <c r="D509">
        <v>320</v>
      </c>
      <c r="E509" s="4">
        <v>1.5999885702488701</v>
      </c>
      <c r="F509">
        <v>0.03</v>
      </c>
      <c r="G509">
        <v>0</v>
      </c>
      <c r="H509" s="5">
        <v>35.375</v>
      </c>
      <c r="I509" t="s">
        <v>7</v>
      </c>
      <c r="J509">
        <v>34.1</v>
      </c>
      <c r="K509">
        <v>36.65</v>
      </c>
      <c r="L509">
        <v>36.15</v>
      </c>
      <c r="M509">
        <v>1</v>
      </c>
      <c r="N509">
        <v>762</v>
      </c>
      <c r="O509" s="4">
        <v>0.32149421188354399</v>
      </c>
      <c r="P509" s="4">
        <v>0.91268749237060498</v>
      </c>
      <c r="Q509" s="4">
        <v>0.27710642902684701</v>
      </c>
      <c r="R509" s="4">
        <v>35.374999999999901</v>
      </c>
      <c r="S509" s="4">
        <v>5.1546776295043603E-2</v>
      </c>
      <c r="T509" s="4">
        <v>-0.29896695973451198</v>
      </c>
      <c r="U509" s="4">
        <v>0.52055508536237904</v>
      </c>
      <c r="V509" s="4">
        <v>3.8918489061114401E-3</v>
      </c>
      <c r="W509" s="4">
        <v>147.185018819014</v>
      </c>
      <c r="X509" s="4">
        <v>-16.245438987333799</v>
      </c>
      <c r="Y509" s="4">
        <v>186.65197376055099</v>
      </c>
      <c r="Z509" t="b">
        <v>1</v>
      </c>
      <c r="AA509" t="b">
        <v>0</v>
      </c>
    </row>
    <row r="510" spans="1:27" hidden="1" x14ac:dyDescent="0.2">
      <c r="A510" t="s">
        <v>29</v>
      </c>
      <c r="B510" s="1">
        <v>46199</v>
      </c>
      <c r="C510">
        <v>292.05999755859301</v>
      </c>
      <c r="D510">
        <v>300</v>
      </c>
      <c r="E510" s="5">
        <v>0.124287092298907</v>
      </c>
      <c r="F510">
        <v>0.03</v>
      </c>
      <c r="G510">
        <v>0</v>
      </c>
      <c r="H510" s="5">
        <v>14.25</v>
      </c>
      <c r="I510" t="s">
        <v>8</v>
      </c>
      <c r="J510" s="2" t="s">
        <v>149</v>
      </c>
      <c r="K510" s="2" t="s">
        <v>141</v>
      </c>
      <c r="L510" s="3" t="s">
        <v>150</v>
      </c>
      <c r="N510">
        <v>141</v>
      </c>
      <c r="O510" s="4">
        <v>0.24640646179199199</v>
      </c>
      <c r="P510" s="4">
        <v>0.97353332519531199</v>
      </c>
      <c r="Q510" s="4">
        <v>0.252447495075724</v>
      </c>
      <c r="R510" s="4">
        <v>14.249999999983199</v>
      </c>
      <c r="S510" s="4">
        <v>-0.21499414459097499</v>
      </c>
      <c r="T510" s="4">
        <v>-0.30399292997822702</v>
      </c>
      <c r="U510" s="4">
        <v>-0.58511405811949702</v>
      </c>
      <c r="V510" s="4">
        <v>1.49974293402319E-2</v>
      </c>
      <c r="W510" s="4">
        <v>40.138216622712903</v>
      </c>
      <c r="X510" s="4">
        <v>-35.209502448491897</v>
      </c>
      <c r="Y510" s="4">
        <v>-23.0103146997007</v>
      </c>
      <c r="Z510" t="b">
        <v>0</v>
      </c>
      <c r="AA510" t="b">
        <v>0</v>
      </c>
    </row>
    <row r="511" spans="1:27" hidden="1" x14ac:dyDescent="0.2">
      <c r="A511" t="s">
        <v>29</v>
      </c>
      <c r="B511" s="1">
        <v>46374</v>
      </c>
      <c r="C511">
        <v>292.05999755859301</v>
      </c>
      <c r="D511">
        <v>310</v>
      </c>
      <c r="E511" s="4">
        <v>0.60341093023648795</v>
      </c>
      <c r="F511">
        <v>0.03</v>
      </c>
      <c r="G511">
        <v>0</v>
      </c>
      <c r="H511" s="5">
        <v>18.175000000000001</v>
      </c>
      <c r="I511" t="s">
        <v>7</v>
      </c>
      <c r="J511" s="2" t="s">
        <v>116</v>
      </c>
      <c r="K511">
        <v>18.25</v>
      </c>
      <c r="L511">
        <v>17.97</v>
      </c>
      <c r="M511">
        <v>34</v>
      </c>
      <c r="N511">
        <v>5029</v>
      </c>
      <c r="O511" s="4">
        <v>0.28098253204345702</v>
      </c>
      <c r="P511" s="4">
        <v>0.94212902438255997</v>
      </c>
      <c r="Q511" s="4">
        <v>0.25856854140289498</v>
      </c>
      <c r="R511" s="4">
        <v>18.174999999995698</v>
      </c>
      <c r="S511" s="4">
        <v>-0.106242837493132</v>
      </c>
      <c r="T511" s="4">
        <v>-0.307097663873662</v>
      </c>
      <c r="U511" s="4">
        <v>0.45769484192656801</v>
      </c>
      <c r="V511" s="4">
        <v>6.7624592072485301E-3</v>
      </c>
      <c r="W511" s="4">
        <v>89.998997356485205</v>
      </c>
      <c r="X511" s="4">
        <v>-22.747784695257501</v>
      </c>
      <c r="Y511" s="4">
        <v>69.693572889666598</v>
      </c>
      <c r="Z511" t="b">
        <v>1</v>
      </c>
      <c r="AA511" t="b">
        <v>0</v>
      </c>
    </row>
    <row r="512" spans="1:27" x14ac:dyDescent="0.2">
      <c r="A512" t="s">
        <v>29</v>
      </c>
      <c r="B512" s="1">
        <v>46647</v>
      </c>
      <c r="C512">
        <v>292.05999755859301</v>
      </c>
      <c r="D512">
        <v>320</v>
      </c>
      <c r="E512" s="4">
        <v>1.35084416305146</v>
      </c>
      <c r="F512">
        <v>0.03</v>
      </c>
      <c r="G512">
        <v>0</v>
      </c>
      <c r="H512" s="5">
        <v>31</v>
      </c>
      <c r="I512" t="s">
        <v>7</v>
      </c>
      <c r="J512">
        <v>29</v>
      </c>
      <c r="K512">
        <v>33</v>
      </c>
      <c r="L512">
        <v>32</v>
      </c>
      <c r="N512">
        <v>18</v>
      </c>
      <c r="O512" s="4">
        <v>0.32289800643920802</v>
      </c>
      <c r="P512" s="4">
        <v>0.91268749237060498</v>
      </c>
      <c r="Q512" s="4">
        <v>0.27566315792778101</v>
      </c>
      <c r="R512" s="4">
        <v>31</v>
      </c>
      <c r="S512" s="4">
        <v>1.5263333106307301E-3</v>
      </c>
      <c r="T512" s="4">
        <v>-0.3188654371231</v>
      </c>
      <c r="U512" s="4">
        <v>0.50060891865516299</v>
      </c>
      <c r="V512" s="4">
        <v>4.2634004863113199E-3</v>
      </c>
      <c r="W512" s="4">
        <v>135.42045306735901</v>
      </c>
      <c r="X512" s="4">
        <v>-17.2736801451627</v>
      </c>
      <c r="Y512" s="4">
        <v>155.627837607716</v>
      </c>
      <c r="Z512" t="b">
        <v>1</v>
      </c>
      <c r="AA512" t="b">
        <v>0</v>
      </c>
    </row>
    <row r="513" spans="1:27" hidden="1" x14ac:dyDescent="0.2">
      <c r="A513" t="s">
        <v>29</v>
      </c>
      <c r="B513" s="1">
        <v>46199</v>
      </c>
      <c r="C513">
        <v>292.05999755859301</v>
      </c>
      <c r="D513">
        <v>300</v>
      </c>
      <c r="E513" s="4">
        <v>0.124287092298907</v>
      </c>
      <c r="F513">
        <v>0.03</v>
      </c>
      <c r="G513">
        <v>0</v>
      </c>
      <c r="H513" s="5">
        <v>6.5750000000000002</v>
      </c>
      <c r="I513" t="s">
        <v>7</v>
      </c>
      <c r="J513" s="2" t="s">
        <v>270</v>
      </c>
      <c r="K513" s="3" t="s">
        <v>288</v>
      </c>
      <c r="L513" s="3" t="s">
        <v>299</v>
      </c>
      <c r="M513">
        <v>128</v>
      </c>
      <c r="N513">
        <v>593</v>
      </c>
      <c r="O513" s="4">
        <v>0.23932645446777301</v>
      </c>
      <c r="P513" s="4">
        <v>0.97353332519531199</v>
      </c>
      <c r="Q513" s="4">
        <v>0.23116924946168299</v>
      </c>
      <c r="R513" s="4">
        <v>6.57499999999997</v>
      </c>
      <c r="S513" s="4">
        <v>-0.242630288810921</v>
      </c>
      <c r="T513" s="4">
        <v>-0.32412756179753199</v>
      </c>
      <c r="U513" s="4">
        <v>0.40414590756716601</v>
      </c>
      <c r="V513" s="4">
        <v>1.6274646779169399E-2</v>
      </c>
      <c r="W513" s="4">
        <v>39.885203919250699</v>
      </c>
      <c r="X513" s="4">
        <v>-40.436274311784103</v>
      </c>
      <c r="Y513" s="4">
        <v>13.853021009765101</v>
      </c>
      <c r="Z513" t="b">
        <v>1</v>
      </c>
      <c r="AA513" t="b">
        <v>0</v>
      </c>
    </row>
    <row r="514" spans="1:27" hidden="1" x14ac:dyDescent="0.2">
      <c r="A514" t="s">
        <v>29</v>
      </c>
      <c r="B514" s="1">
        <v>47102</v>
      </c>
      <c r="C514">
        <v>292.05999755859301</v>
      </c>
      <c r="D514">
        <v>330</v>
      </c>
      <c r="E514" s="4">
        <v>2.5965662305023098</v>
      </c>
      <c r="F514">
        <v>0.03</v>
      </c>
      <c r="G514">
        <v>0</v>
      </c>
      <c r="H514" s="5">
        <v>47.625</v>
      </c>
      <c r="I514" t="s">
        <v>7</v>
      </c>
      <c r="J514">
        <v>46.25</v>
      </c>
      <c r="K514">
        <v>49</v>
      </c>
      <c r="L514">
        <v>47.84</v>
      </c>
      <c r="M514">
        <v>7</v>
      </c>
      <c r="N514">
        <v>1682</v>
      </c>
      <c r="O514" s="4">
        <v>0.33536431243896397</v>
      </c>
      <c r="P514" s="4">
        <v>0.885030295632102</v>
      </c>
      <c r="Q514" s="4">
        <v>0.28360755859418701</v>
      </c>
      <c r="R514" s="4">
        <v>47.624999999983103</v>
      </c>
      <c r="S514" s="4">
        <v>0.131703568741181</v>
      </c>
      <c r="T514" s="4">
        <v>-0.32529780294977401</v>
      </c>
      <c r="U514" s="4">
        <v>0.55239061866852301</v>
      </c>
      <c r="V514" s="4">
        <v>2.9631516991242201E-3</v>
      </c>
      <c r="W514" s="4">
        <v>186.12951522889301</v>
      </c>
      <c r="X514" s="4">
        <v>-13.576098645615099</v>
      </c>
      <c r="Y514" s="4">
        <v>295.24568623264798</v>
      </c>
      <c r="Z514" t="b">
        <v>1</v>
      </c>
      <c r="AA514" t="b">
        <v>0</v>
      </c>
    </row>
    <row r="515" spans="1:27" hidden="1" x14ac:dyDescent="0.2">
      <c r="A515" t="s">
        <v>29</v>
      </c>
      <c r="B515" s="1">
        <v>47102</v>
      </c>
      <c r="C515">
        <v>292.05999755859301</v>
      </c>
      <c r="D515">
        <v>330</v>
      </c>
      <c r="E515" s="5">
        <v>2.5965662305023098</v>
      </c>
      <c r="F515">
        <v>0.03</v>
      </c>
      <c r="G515">
        <v>0</v>
      </c>
      <c r="H515" s="5">
        <v>61.15</v>
      </c>
      <c r="I515" t="s">
        <v>8</v>
      </c>
      <c r="J515">
        <v>59.4</v>
      </c>
      <c r="K515">
        <v>62.9</v>
      </c>
      <c r="L515">
        <v>59.7</v>
      </c>
      <c r="M515">
        <v>2</v>
      </c>
      <c r="N515">
        <v>155</v>
      </c>
      <c r="O515" s="4">
        <v>0.20712310218811</v>
      </c>
      <c r="P515" s="4">
        <v>0.885030295632102</v>
      </c>
      <c r="Q515" s="4">
        <v>0.28530171302211099</v>
      </c>
      <c r="R515" s="4">
        <v>61.149999999987102</v>
      </c>
      <c r="S515" s="4">
        <v>0.13364332989864</v>
      </c>
      <c r="T515" s="4">
        <v>-0.32608797924974797</v>
      </c>
      <c r="U515" s="4">
        <v>-0.44684230959897298</v>
      </c>
      <c r="V515" s="4">
        <v>2.9447982075995298E-3</v>
      </c>
      <c r="W515" s="4">
        <v>186.08162006734401</v>
      </c>
      <c r="X515" s="4">
        <v>-4.47335936023791</v>
      </c>
      <c r="Y515" s="4">
        <v>-497.64428772920797</v>
      </c>
      <c r="Z515" t="b">
        <v>0</v>
      </c>
      <c r="AA515" t="b">
        <v>0</v>
      </c>
    </row>
    <row r="516" spans="1:27" hidden="1" x14ac:dyDescent="0.2">
      <c r="A516" t="s">
        <v>29</v>
      </c>
      <c r="B516" s="1">
        <v>46346</v>
      </c>
      <c r="C516">
        <v>292.05999755859301</v>
      </c>
      <c r="D516">
        <v>310</v>
      </c>
      <c r="E516" s="4">
        <v>0.52675111540592401</v>
      </c>
      <c r="F516">
        <v>0.03</v>
      </c>
      <c r="G516">
        <v>0</v>
      </c>
      <c r="H516" s="5">
        <v>16.425000000000001</v>
      </c>
      <c r="I516" t="s">
        <v>7</v>
      </c>
      <c r="J516" s="2" t="s">
        <v>119</v>
      </c>
      <c r="K516">
        <v>16.55</v>
      </c>
      <c r="L516">
        <v>16.170000000000002</v>
      </c>
      <c r="M516">
        <v>1</v>
      </c>
      <c r="N516">
        <v>1299</v>
      </c>
      <c r="O516" s="4">
        <v>0.28026537612914998</v>
      </c>
      <c r="P516" s="4">
        <v>0.94212902438255997</v>
      </c>
      <c r="Q516" s="4">
        <v>0.25903182208862702</v>
      </c>
      <c r="R516" s="4">
        <v>16.424999999997802</v>
      </c>
      <c r="S516" s="4">
        <v>-0.13903614070276901</v>
      </c>
      <c r="T516" s="4">
        <v>-0.32703527630734702</v>
      </c>
      <c r="U516" s="4">
        <v>0.44471079512047401</v>
      </c>
      <c r="V516" s="4">
        <v>7.19588894668792E-3</v>
      </c>
      <c r="W516" s="4">
        <v>83.750458092359906</v>
      </c>
      <c r="X516" s="4">
        <v>-23.996016796524</v>
      </c>
      <c r="Y516" s="4">
        <v>59.763724421924003</v>
      </c>
      <c r="Z516" t="b">
        <v>1</v>
      </c>
      <c r="AA516" t="b">
        <v>0</v>
      </c>
    </row>
    <row r="517" spans="1:27" hidden="1" x14ac:dyDescent="0.2">
      <c r="A517" t="s">
        <v>29</v>
      </c>
      <c r="B517" s="1">
        <v>46346</v>
      </c>
      <c r="C517">
        <v>292.05999755859301</v>
      </c>
      <c r="D517">
        <v>310</v>
      </c>
      <c r="E517" s="27">
        <v>0.52675111540592401</v>
      </c>
      <c r="F517">
        <v>0.03</v>
      </c>
      <c r="G517">
        <v>0</v>
      </c>
      <c r="H517" s="5">
        <v>29.45</v>
      </c>
      <c r="I517" t="s">
        <v>8</v>
      </c>
      <c r="J517">
        <v>29.25</v>
      </c>
      <c r="K517">
        <v>29.65</v>
      </c>
      <c r="L517">
        <v>30.84</v>
      </c>
      <c r="M517">
        <v>1</v>
      </c>
      <c r="N517">
        <v>13</v>
      </c>
      <c r="O517" s="4">
        <v>0.22147384979248</v>
      </c>
      <c r="P517" s="4">
        <v>0.94212902438255997</v>
      </c>
      <c r="Q517" s="4">
        <v>0.25837840785122002</v>
      </c>
      <c r="R517" s="4">
        <v>29.4499999999978</v>
      </c>
      <c r="S517" s="4">
        <v>-0.13986258193797699</v>
      </c>
      <c r="T517" s="4">
        <v>-0.32738748502998699</v>
      </c>
      <c r="U517" s="4">
        <v>-0.55561571703924595</v>
      </c>
      <c r="V517" s="4">
        <v>7.2132553085809204E-3</v>
      </c>
      <c r="W517" s="4">
        <v>83.740806684395906</v>
      </c>
      <c r="X517" s="4">
        <v>-14.7862943734978</v>
      </c>
      <c r="Y517" s="4">
        <v>-100.990369922841</v>
      </c>
      <c r="Z517" t="b">
        <v>0</v>
      </c>
      <c r="AA517" t="b">
        <v>0</v>
      </c>
    </row>
    <row r="518" spans="1:27" hidden="1" x14ac:dyDescent="0.2">
      <c r="A518" t="s">
        <v>29</v>
      </c>
      <c r="B518" s="1">
        <v>46255</v>
      </c>
      <c r="C518">
        <v>292.05999755859301</v>
      </c>
      <c r="D518">
        <v>305</v>
      </c>
      <c r="E518" s="4">
        <v>0.27760672274276199</v>
      </c>
      <c r="F518">
        <v>0.03</v>
      </c>
      <c r="G518">
        <v>0</v>
      </c>
      <c r="H518" s="5">
        <v>11</v>
      </c>
      <c r="I518" t="s">
        <v>7</v>
      </c>
      <c r="J518" s="2" t="s">
        <v>201</v>
      </c>
      <c r="K518" s="2" t="s">
        <v>196</v>
      </c>
      <c r="L518" s="3" t="s">
        <v>202</v>
      </c>
      <c r="M518">
        <v>48</v>
      </c>
      <c r="N518">
        <v>3325</v>
      </c>
      <c r="O518" s="4">
        <v>0.26557130920410099</v>
      </c>
      <c r="P518" s="4">
        <v>0.95757376248719195</v>
      </c>
      <c r="Q518" s="4">
        <v>0.25079382277437201</v>
      </c>
      <c r="R518" s="4">
        <v>11</v>
      </c>
      <c r="S518" s="4">
        <v>-0.19898654826619899</v>
      </c>
      <c r="T518" s="4">
        <v>-0.33112579442717599</v>
      </c>
      <c r="U518" s="4">
        <v>0.42113663355534597</v>
      </c>
      <c r="V518" s="4">
        <v>1.0134634210864401E-2</v>
      </c>
      <c r="W518" s="4">
        <v>60.186494254800401</v>
      </c>
      <c r="X518" s="4">
        <v>-30.546578173711001</v>
      </c>
      <c r="Y518" s="4">
        <v>31.091165701164002</v>
      </c>
      <c r="Z518" t="b">
        <v>1</v>
      </c>
      <c r="AA518" t="b">
        <v>0</v>
      </c>
    </row>
    <row r="519" spans="1:27" hidden="1" x14ac:dyDescent="0.2">
      <c r="A519" t="s">
        <v>29</v>
      </c>
      <c r="B519" s="1">
        <v>46738</v>
      </c>
      <c r="C519">
        <v>292.05999755859301</v>
      </c>
      <c r="D519">
        <v>325</v>
      </c>
      <c r="E519" s="5">
        <v>1.5999885702488701</v>
      </c>
      <c r="F519">
        <v>0.03</v>
      </c>
      <c r="G519">
        <v>0</v>
      </c>
      <c r="H519" s="5">
        <v>50.975000000000001</v>
      </c>
      <c r="I519" t="s">
        <v>8</v>
      </c>
      <c r="J519">
        <v>49</v>
      </c>
      <c r="K519">
        <v>52.95</v>
      </c>
      <c r="L519">
        <v>54.95</v>
      </c>
      <c r="M519">
        <v>22</v>
      </c>
      <c r="N519">
        <v>32</v>
      </c>
      <c r="O519" s="4">
        <v>0.218910398864746</v>
      </c>
      <c r="P519" s="4">
        <v>0.89864614633413398</v>
      </c>
      <c r="Q519" s="4">
        <v>0.27489488012171498</v>
      </c>
      <c r="R519" s="4">
        <v>50.975000000000001</v>
      </c>
      <c r="S519" s="4">
        <v>4.5642125928474801E-3</v>
      </c>
      <c r="T519" s="4">
        <v>-0.34315212074968898</v>
      </c>
      <c r="U519" s="4">
        <v>-0.49817914894198001</v>
      </c>
      <c r="V519" s="4">
        <v>3.9283337083688896E-3</v>
      </c>
      <c r="W519" s="4">
        <v>147.37915411552501</v>
      </c>
      <c r="X519" s="4">
        <v>-6.7664490689979404</v>
      </c>
      <c r="Y519" s="4">
        <v>-314.35487599818902</v>
      </c>
      <c r="Z519" t="b">
        <v>0</v>
      </c>
      <c r="AA519" t="b">
        <v>0</v>
      </c>
    </row>
    <row r="520" spans="1:27" hidden="1" x14ac:dyDescent="0.2">
      <c r="A520" t="s">
        <v>29</v>
      </c>
      <c r="B520" s="1">
        <v>46738</v>
      </c>
      <c r="C520">
        <v>292.05999755859301</v>
      </c>
      <c r="D520">
        <v>325</v>
      </c>
      <c r="E520" s="4">
        <v>1.5999885702488701</v>
      </c>
      <c r="F520">
        <v>0.03</v>
      </c>
      <c r="G520">
        <v>0</v>
      </c>
      <c r="H520" s="5">
        <v>33.549999999999997</v>
      </c>
      <c r="I520" t="s">
        <v>7</v>
      </c>
      <c r="J520">
        <v>32.1</v>
      </c>
      <c r="K520">
        <v>35</v>
      </c>
      <c r="L520">
        <v>34.89</v>
      </c>
      <c r="M520">
        <v>57</v>
      </c>
      <c r="N520">
        <v>501</v>
      </c>
      <c r="O520" s="4">
        <v>0.32140266006469698</v>
      </c>
      <c r="P520" s="4">
        <v>0.89864614633413398</v>
      </c>
      <c r="Q520" s="4">
        <v>0.27681910938536503</v>
      </c>
      <c r="R520" s="4">
        <v>33.549999999999997</v>
      </c>
      <c r="S520" s="4">
        <v>6.9579964339861597E-3</v>
      </c>
      <c r="T520" s="4">
        <v>-0.34319230710024901</v>
      </c>
      <c r="U520" s="4">
        <v>0.50277581656644899</v>
      </c>
      <c r="V520" s="4">
        <v>3.9009732164287298E-3</v>
      </c>
      <c r="W520" s="4">
        <v>147.37712164736899</v>
      </c>
      <c r="X520" s="4">
        <v>-16.147813299050298</v>
      </c>
      <c r="Y520" s="4">
        <v>181.26383112971899</v>
      </c>
      <c r="Z520" t="b">
        <v>1</v>
      </c>
      <c r="AA520" t="b">
        <v>0</v>
      </c>
    </row>
    <row r="521" spans="1:27" hidden="1" x14ac:dyDescent="0.2">
      <c r="A521" t="s">
        <v>29</v>
      </c>
      <c r="B521" s="1">
        <v>46191</v>
      </c>
      <c r="C521">
        <v>292.05999755859301</v>
      </c>
      <c r="D521">
        <v>300</v>
      </c>
      <c r="E521" s="4">
        <v>0.102384294092041</v>
      </c>
      <c r="F521">
        <v>0.03</v>
      </c>
      <c r="G521">
        <v>0</v>
      </c>
      <c r="H521" s="5">
        <v>5.9749999999999996</v>
      </c>
      <c r="I521" t="s">
        <v>7</v>
      </c>
      <c r="J521" s="3" t="s">
        <v>281</v>
      </c>
      <c r="K521">
        <v>6</v>
      </c>
      <c r="L521" s="3" t="s">
        <v>281</v>
      </c>
      <c r="M521">
        <v>1961</v>
      </c>
      <c r="N521">
        <v>88108</v>
      </c>
      <c r="O521" s="4">
        <v>0.24500266723632799</v>
      </c>
      <c r="P521" s="4">
        <v>0.97353332519531199</v>
      </c>
      <c r="Q521" s="4">
        <v>0.240073637864994</v>
      </c>
      <c r="R521" s="4">
        <v>5.9749999999999899</v>
      </c>
      <c r="S521" s="4">
        <v>-0.27078685860997398</v>
      </c>
      <c r="T521" s="4">
        <v>-0.347604530978254</v>
      </c>
      <c r="U521" s="4">
        <v>0.39327748385587402</v>
      </c>
      <c r="V521" s="4">
        <v>1.71417205188929E-2</v>
      </c>
      <c r="W521" s="4">
        <v>35.939859770342501</v>
      </c>
      <c r="X521" s="4">
        <v>-45.402977127930797</v>
      </c>
      <c r="Y521" s="4">
        <v>11.148177440278101</v>
      </c>
      <c r="Z521" t="b">
        <v>1</v>
      </c>
      <c r="AA521" t="b">
        <v>0</v>
      </c>
    </row>
    <row r="522" spans="1:27" hidden="1" x14ac:dyDescent="0.2">
      <c r="A522" t="s">
        <v>29</v>
      </c>
      <c r="B522" s="1">
        <v>46555</v>
      </c>
      <c r="C522">
        <v>292.05999755859301</v>
      </c>
      <c r="D522">
        <v>320</v>
      </c>
      <c r="E522" s="4">
        <v>1.0989618995621599</v>
      </c>
      <c r="F522">
        <v>0.03</v>
      </c>
      <c r="G522">
        <v>0</v>
      </c>
      <c r="H522" s="5">
        <v>25.725000000000001</v>
      </c>
      <c r="I522" t="s">
        <v>7</v>
      </c>
      <c r="J522" s="2" t="s">
        <v>59</v>
      </c>
      <c r="K522">
        <v>25.85</v>
      </c>
      <c r="L522" s="2" t="s">
        <v>54</v>
      </c>
      <c r="M522">
        <v>11</v>
      </c>
      <c r="N522">
        <v>6005</v>
      </c>
      <c r="O522" s="4">
        <v>0.29920134399414</v>
      </c>
      <c r="P522" s="4">
        <v>0.91268749237060498</v>
      </c>
      <c r="Q522" s="4">
        <v>0.26947171713085899</v>
      </c>
      <c r="R522" s="4">
        <v>25.724999999988601</v>
      </c>
      <c r="S522" s="4">
        <v>-6.5461655468534205E-2</v>
      </c>
      <c r="T522" s="4">
        <v>-0.347952585052001</v>
      </c>
      <c r="U522" s="4">
        <v>0.47390321766339599</v>
      </c>
      <c r="V522" s="4">
        <v>4.8250626344328801E-3</v>
      </c>
      <c r="W522" s="4">
        <v>121.88294392917599</v>
      </c>
      <c r="X522" s="4">
        <v>-18.323691207924</v>
      </c>
      <c r="Y522" s="4">
        <v>123.834513402365</v>
      </c>
      <c r="Z522" t="b">
        <v>1</v>
      </c>
      <c r="AA522" t="b">
        <v>0</v>
      </c>
    </row>
    <row r="523" spans="1:27" hidden="1" x14ac:dyDescent="0.2">
      <c r="A523" t="s">
        <v>29</v>
      </c>
      <c r="B523" s="1">
        <v>46555</v>
      </c>
      <c r="C523">
        <v>292.05999755859301</v>
      </c>
      <c r="D523">
        <v>320</v>
      </c>
      <c r="E523" s="5">
        <v>1.0989618995621599</v>
      </c>
      <c r="F523">
        <v>0.03</v>
      </c>
      <c r="G523">
        <v>0</v>
      </c>
      <c r="H523" s="5">
        <v>42.849999999999902</v>
      </c>
      <c r="I523" t="s">
        <v>8</v>
      </c>
      <c r="J523">
        <v>42.55</v>
      </c>
      <c r="K523">
        <v>43.15</v>
      </c>
      <c r="L523">
        <v>66.34</v>
      </c>
      <c r="M523">
        <v>28</v>
      </c>
      <c r="N523">
        <v>239</v>
      </c>
      <c r="O523" s="4">
        <v>0.21042659698486299</v>
      </c>
      <c r="P523" s="4">
        <v>0.91268749237060498</v>
      </c>
      <c r="Q523" s="4">
        <v>0.26588588249378697</v>
      </c>
      <c r="R523" s="4">
        <v>42.849999999978699</v>
      </c>
      <c r="S523" s="4">
        <v>-7.0128923621882E-2</v>
      </c>
      <c r="T523" s="4">
        <v>-0.348860773140307</v>
      </c>
      <c r="U523" s="4">
        <v>-0.52795447717575805</v>
      </c>
      <c r="V523" s="4">
        <v>4.8885881148318299E-3</v>
      </c>
      <c r="W523" s="4">
        <v>121.84438397569301</v>
      </c>
      <c r="X523" s="4">
        <v>-8.8283521843963495</v>
      </c>
      <c r="Y523" s="4">
        <v>-216.54426978588501</v>
      </c>
      <c r="Z523" t="b">
        <v>0</v>
      </c>
      <c r="AA523" t="b">
        <v>0</v>
      </c>
    </row>
    <row r="524" spans="1:27" hidden="1" x14ac:dyDescent="0.2">
      <c r="A524" t="s">
        <v>29</v>
      </c>
      <c r="B524" s="1">
        <v>46185</v>
      </c>
      <c r="C524">
        <v>292.05999755859301</v>
      </c>
      <c r="D524">
        <v>300</v>
      </c>
      <c r="E524" s="5">
        <v>8.5957200196307704E-2</v>
      </c>
      <c r="F524">
        <v>0.03</v>
      </c>
      <c r="G524">
        <v>0</v>
      </c>
      <c r="H524" s="5">
        <v>13.125</v>
      </c>
      <c r="I524" t="s">
        <v>8</v>
      </c>
      <c r="J524" s="3" t="s">
        <v>164</v>
      </c>
      <c r="K524" s="2" t="s">
        <v>155</v>
      </c>
      <c r="L524" s="3" t="s">
        <v>165</v>
      </c>
      <c r="M524">
        <v>12</v>
      </c>
      <c r="N524">
        <v>10</v>
      </c>
      <c r="O524" s="4">
        <v>0.25861337097167902</v>
      </c>
      <c r="P524" s="4">
        <v>0.97353332519531199</v>
      </c>
      <c r="Q524" s="4">
        <v>0.26310959673941903</v>
      </c>
      <c r="R524" s="4">
        <v>13.125</v>
      </c>
      <c r="S524" s="4">
        <v>-0.27572375359979601</v>
      </c>
      <c r="T524" s="4">
        <v>-0.35286343122185199</v>
      </c>
      <c r="U524" s="4">
        <v>-0.608619875079073</v>
      </c>
      <c r="V524" s="4">
        <v>1.7047152904518401E-2</v>
      </c>
      <c r="W524" s="4">
        <v>32.886295983045102</v>
      </c>
      <c r="X524" s="4">
        <v>-44.605088761635798</v>
      </c>
      <c r="Y524" s="4">
        <v>-16.407383090602501</v>
      </c>
      <c r="Z524" t="b">
        <v>0</v>
      </c>
      <c r="AA524" t="b">
        <v>0</v>
      </c>
    </row>
    <row r="525" spans="1:27" hidden="1" x14ac:dyDescent="0.2">
      <c r="A525" t="s">
        <v>29</v>
      </c>
      <c r="B525" s="1">
        <v>46829</v>
      </c>
      <c r="C525">
        <v>292.05999755859301</v>
      </c>
      <c r="D525">
        <v>330</v>
      </c>
      <c r="E525" s="4">
        <v>1.8491329737870399</v>
      </c>
      <c r="F525">
        <v>0.03</v>
      </c>
      <c r="G525">
        <v>0</v>
      </c>
      <c r="H525" s="5">
        <v>36.450000000000003</v>
      </c>
      <c r="I525" t="s">
        <v>7</v>
      </c>
      <c r="J525">
        <v>35</v>
      </c>
      <c r="K525">
        <v>37.9</v>
      </c>
      <c r="L525">
        <v>36.89</v>
      </c>
      <c r="M525">
        <v>14</v>
      </c>
      <c r="N525">
        <v>427</v>
      </c>
      <c r="O525" s="4">
        <v>0.32733064033508302</v>
      </c>
      <c r="P525" s="4">
        <v>0.885030295632102</v>
      </c>
      <c r="Q525" s="4">
        <v>0.28133062856978902</v>
      </c>
      <c r="R525" s="4">
        <v>36.450000000000003</v>
      </c>
      <c r="S525" s="4">
        <v>1.7035644624750001E-2</v>
      </c>
      <c r="T525" s="4">
        <v>-0.36552570248271798</v>
      </c>
      <c r="U525" s="4">
        <v>0.50679591020265502</v>
      </c>
      <c r="V525" s="4">
        <v>3.5700465713823602E-3</v>
      </c>
      <c r="W525" s="4">
        <v>158.41751466731799</v>
      </c>
      <c r="X525" s="4">
        <v>-15.397916259398</v>
      </c>
      <c r="Y525" s="4">
        <v>206.298173131807</v>
      </c>
      <c r="Z525" t="b">
        <v>1</v>
      </c>
      <c r="AA525" t="b">
        <v>0</v>
      </c>
    </row>
    <row r="526" spans="1:27" hidden="1" x14ac:dyDescent="0.2">
      <c r="A526" t="s">
        <v>29</v>
      </c>
      <c r="B526" s="1">
        <v>46829</v>
      </c>
      <c r="C526">
        <v>292.05999755859301</v>
      </c>
      <c r="D526">
        <v>330</v>
      </c>
      <c r="E526" s="5">
        <v>1.8491329737870399</v>
      </c>
      <c r="F526">
        <v>0.03</v>
      </c>
      <c r="G526">
        <v>0</v>
      </c>
      <c r="H526" s="5">
        <v>56.75</v>
      </c>
      <c r="I526" t="s">
        <v>8</v>
      </c>
      <c r="J526">
        <v>54.5</v>
      </c>
      <c r="K526">
        <v>59</v>
      </c>
      <c r="L526">
        <v>55.6</v>
      </c>
      <c r="M526">
        <v>20</v>
      </c>
      <c r="N526">
        <v>63</v>
      </c>
      <c r="O526" s="4">
        <v>0.22000902069091699</v>
      </c>
      <c r="P526" s="4">
        <v>0.885030295632102</v>
      </c>
      <c r="Q526" s="4">
        <v>0.28239055879152802</v>
      </c>
      <c r="R526" s="4">
        <v>56.75</v>
      </c>
      <c r="S526" s="4">
        <v>1.8410320858619499E-2</v>
      </c>
      <c r="T526" s="4">
        <v>-0.36559234934804202</v>
      </c>
      <c r="U526" s="4">
        <v>-0.49265575949212398</v>
      </c>
      <c r="V526" s="4">
        <v>3.55656003825027E-3</v>
      </c>
      <c r="W526" s="4">
        <v>158.41365513089201</v>
      </c>
      <c r="X526" s="4">
        <v>-6.0770287564594998</v>
      </c>
      <c r="Y526" s="4">
        <v>-371.00086800297601</v>
      </c>
      <c r="Z526" t="b">
        <v>0</v>
      </c>
      <c r="AA526" t="b">
        <v>0</v>
      </c>
    </row>
    <row r="527" spans="1:27" hidden="1" x14ac:dyDescent="0.2">
      <c r="A527" t="s">
        <v>29</v>
      </c>
      <c r="B527" s="1">
        <v>46311</v>
      </c>
      <c r="C527">
        <v>292.05999755859301</v>
      </c>
      <c r="D527">
        <v>310</v>
      </c>
      <c r="E527" s="4">
        <v>0.43092634749613401</v>
      </c>
      <c r="F527">
        <v>0.03</v>
      </c>
      <c r="G527">
        <v>0</v>
      </c>
      <c r="H527" s="5">
        <v>13.225</v>
      </c>
      <c r="I527" t="s">
        <v>7</v>
      </c>
      <c r="J527">
        <v>13.15</v>
      </c>
      <c r="K527" s="2" t="s">
        <v>163</v>
      </c>
      <c r="L527" s="2" t="s">
        <v>162</v>
      </c>
      <c r="M527">
        <v>182</v>
      </c>
      <c r="N527">
        <v>1823</v>
      </c>
      <c r="O527" s="4">
        <v>0.26630372375488198</v>
      </c>
      <c r="P527" s="4">
        <v>0.94212902438255997</v>
      </c>
      <c r="Q527" s="4">
        <v>0.24817754558905999</v>
      </c>
      <c r="R527" s="4">
        <v>13.2249999999999</v>
      </c>
      <c r="S527" s="4">
        <v>-0.20510205187423799</v>
      </c>
      <c r="T527" s="4">
        <v>-0.368018153472778</v>
      </c>
      <c r="U527" s="4">
        <v>0.41874619667482799</v>
      </c>
      <c r="V527" s="4">
        <v>8.2099266770153095E-3</v>
      </c>
      <c r="W527" s="4">
        <v>74.894334568786505</v>
      </c>
      <c r="X527" s="4">
        <v>-24.8386577225303</v>
      </c>
      <c r="Y527" s="4">
        <v>47.0028661057652</v>
      </c>
      <c r="Z527" t="b">
        <v>1</v>
      </c>
      <c r="AA527" t="b">
        <v>0</v>
      </c>
    </row>
    <row r="528" spans="1:27" x14ac:dyDescent="0.2">
      <c r="A528" t="s">
        <v>29</v>
      </c>
      <c r="B528" s="1">
        <v>46647</v>
      </c>
      <c r="C528">
        <v>292.05999755859301</v>
      </c>
      <c r="D528">
        <v>325</v>
      </c>
      <c r="E528" s="4">
        <v>1.35084416305146</v>
      </c>
      <c r="F528">
        <v>0.03</v>
      </c>
      <c r="G528">
        <v>0</v>
      </c>
      <c r="H528" s="5">
        <v>28.675000000000001</v>
      </c>
      <c r="I528" t="s">
        <v>7</v>
      </c>
      <c r="J528">
        <v>27</v>
      </c>
      <c r="K528">
        <v>30.35</v>
      </c>
      <c r="L528">
        <v>29.28</v>
      </c>
      <c r="N528">
        <v>9</v>
      </c>
      <c r="O528" s="4">
        <v>0.31532972274780202</v>
      </c>
      <c r="P528" s="4">
        <v>0.89864614633413398</v>
      </c>
      <c r="Q528" s="4">
        <v>0.271457677430547</v>
      </c>
      <c r="R528" s="4">
        <v>28.675000000000001</v>
      </c>
      <c r="S528" s="4">
        <v>-5.2516763744921903E-2</v>
      </c>
      <c r="T528" s="4">
        <v>-0.36802067991418802</v>
      </c>
      <c r="U528" s="4">
        <v>0.479058469114716</v>
      </c>
      <c r="V528" s="4">
        <v>4.3234888167022001E-3</v>
      </c>
      <c r="W528" s="4">
        <v>135.23399378249701</v>
      </c>
      <c r="X528" s="4">
        <v>-16.925077435043899</v>
      </c>
      <c r="Y528" s="4">
        <v>150.26630437987299</v>
      </c>
      <c r="Z528" t="b">
        <v>1</v>
      </c>
      <c r="AA528" t="b">
        <v>0</v>
      </c>
    </row>
    <row r="529" spans="1:27" x14ac:dyDescent="0.2">
      <c r="A529" t="s">
        <v>29</v>
      </c>
      <c r="B529" s="1">
        <v>46773</v>
      </c>
      <c r="C529">
        <v>292.05999755859301</v>
      </c>
      <c r="D529">
        <v>330</v>
      </c>
      <c r="E529" s="4">
        <v>1.6958133396347299</v>
      </c>
      <c r="F529">
        <v>0.03</v>
      </c>
      <c r="G529">
        <v>0</v>
      </c>
      <c r="H529" s="5">
        <v>33.674999999999997</v>
      </c>
      <c r="I529" t="s">
        <v>7</v>
      </c>
      <c r="J529">
        <v>32.450000000000003</v>
      </c>
      <c r="K529">
        <v>34.9</v>
      </c>
      <c r="L529">
        <v>34.299999999999997</v>
      </c>
      <c r="M529">
        <v>44</v>
      </c>
      <c r="N529">
        <v>1716</v>
      </c>
      <c r="O529" s="4">
        <v>0.32192145370483299</v>
      </c>
      <c r="P529" s="4">
        <v>0.885030295632102</v>
      </c>
      <c r="Q529" s="4">
        <v>0.27885217654246902</v>
      </c>
      <c r="R529" s="4">
        <v>33.674999999999997</v>
      </c>
      <c r="S529" s="4">
        <v>-1.4669702206084901E-2</v>
      </c>
      <c r="T529" s="4">
        <v>-0.37780048200029798</v>
      </c>
      <c r="U529" s="4">
        <v>0.49414784544728202</v>
      </c>
      <c r="V529" s="4">
        <v>3.7612153182995001E-3</v>
      </c>
      <c r="W529" s="4">
        <v>151.71357300593499</v>
      </c>
      <c r="X529" s="4">
        <v>-15.792934898736</v>
      </c>
      <c r="Y529" s="4">
        <v>187.63465504631699</v>
      </c>
      <c r="Z529" t="b">
        <v>1</v>
      </c>
      <c r="AA529" t="b">
        <v>0</v>
      </c>
    </row>
    <row r="530" spans="1:27" hidden="1" x14ac:dyDescent="0.2">
      <c r="A530" t="s">
        <v>29</v>
      </c>
      <c r="B530" s="1">
        <v>46773</v>
      </c>
      <c r="C530">
        <v>292.05999755859301</v>
      </c>
      <c r="D530">
        <v>330</v>
      </c>
      <c r="E530" s="5">
        <v>1.6958133396347299</v>
      </c>
      <c r="F530">
        <v>0.03</v>
      </c>
      <c r="G530">
        <v>0</v>
      </c>
      <c r="H530" s="5">
        <v>54.8</v>
      </c>
      <c r="I530" t="s">
        <v>8</v>
      </c>
      <c r="J530">
        <v>53</v>
      </c>
      <c r="K530">
        <v>56.6</v>
      </c>
      <c r="L530">
        <v>56.95</v>
      </c>
      <c r="M530">
        <v>2</v>
      </c>
      <c r="N530">
        <v>162</v>
      </c>
      <c r="O530" s="4">
        <v>0.21338677246093701</v>
      </c>
      <c r="P530" s="4">
        <v>0.885030295632102</v>
      </c>
      <c r="Q530" s="4">
        <v>0.27591000358124301</v>
      </c>
      <c r="R530" s="4">
        <v>54.8</v>
      </c>
      <c r="S530" s="4">
        <v>-1.86779586350099E-2</v>
      </c>
      <c r="T530" s="4">
        <v>-0.37797734082298301</v>
      </c>
      <c r="U530" s="4">
        <v>-0.50745099417531403</v>
      </c>
      <c r="V530" s="4">
        <v>3.8010690830426299E-3</v>
      </c>
      <c r="W530" s="4">
        <v>151.703433873352</v>
      </c>
      <c r="X530" s="4">
        <v>-6.2509427388557102</v>
      </c>
      <c r="Y530" s="4">
        <v>-344.26051365991202</v>
      </c>
      <c r="Z530" t="b">
        <v>0</v>
      </c>
      <c r="AA530" t="b">
        <v>0</v>
      </c>
    </row>
    <row r="531" spans="1:27" hidden="1" x14ac:dyDescent="0.2">
      <c r="A531" t="s">
        <v>29</v>
      </c>
      <c r="B531" s="1">
        <v>46185</v>
      </c>
      <c r="C531">
        <v>292.05999755859301</v>
      </c>
      <c r="D531">
        <v>300</v>
      </c>
      <c r="E531" s="4">
        <v>8.5957200196307704E-2</v>
      </c>
      <c r="F531">
        <v>0.03</v>
      </c>
      <c r="G531">
        <v>0</v>
      </c>
      <c r="H531" s="5">
        <v>5.1749999999999998</v>
      </c>
      <c r="I531" t="s">
        <v>7</v>
      </c>
      <c r="J531" s="3" t="s">
        <v>324</v>
      </c>
      <c r="K531" s="2" t="s">
        <v>322</v>
      </c>
      <c r="L531" s="2" t="s">
        <v>322</v>
      </c>
      <c r="M531">
        <v>78</v>
      </c>
      <c r="N531">
        <v>1411</v>
      </c>
      <c r="O531" s="4">
        <v>0.24219507812499999</v>
      </c>
      <c r="P531" s="4">
        <v>0.97353332519531199</v>
      </c>
      <c r="Q531" s="4">
        <v>0.23919584443475</v>
      </c>
      <c r="R531" s="4">
        <v>5.1749999999998897</v>
      </c>
      <c r="S531" s="4">
        <v>-0.31065102140679002</v>
      </c>
      <c r="T531" s="4">
        <v>-0.38077955551155801</v>
      </c>
      <c r="U531" s="4">
        <v>0.37803296767580402</v>
      </c>
      <c r="V531" s="4">
        <v>1.8560413090972599E-2</v>
      </c>
      <c r="W531" s="4">
        <v>32.551251000971597</v>
      </c>
      <c r="X531" s="4">
        <v>-48.447701768845903</v>
      </c>
      <c r="Y531" s="4">
        <v>9.0455604901079898</v>
      </c>
      <c r="Z531" t="b">
        <v>1</v>
      </c>
      <c r="AA531" t="b">
        <v>0</v>
      </c>
    </row>
    <row r="532" spans="1:27" hidden="1" x14ac:dyDescent="0.2">
      <c r="A532" t="s">
        <v>29</v>
      </c>
      <c r="B532" s="1">
        <v>46374</v>
      </c>
      <c r="C532">
        <v>292.05999755859301</v>
      </c>
      <c r="D532">
        <v>315</v>
      </c>
      <c r="E532" s="5">
        <v>0.60341093023648795</v>
      </c>
      <c r="F532">
        <v>0.03</v>
      </c>
      <c r="G532">
        <v>0</v>
      </c>
      <c r="H532" s="5">
        <v>34.024999999999999</v>
      </c>
      <c r="I532" t="s">
        <v>8</v>
      </c>
      <c r="J532">
        <v>33.450000000000003</v>
      </c>
      <c r="K532">
        <v>34.6</v>
      </c>
      <c r="L532">
        <v>33.33</v>
      </c>
      <c r="M532">
        <v>8</v>
      </c>
      <c r="N532">
        <v>16</v>
      </c>
      <c r="O532" s="4">
        <v>0.224647646179199</v>
      </c>
      <c r="P532" s="4">
        <v>0.92717459542410696</v>
      </c>
      <c r="Q532" s="4">
        <v>0.26249904316081701</v>
      </c>
      <c r="R532" s="4">
        <v>34.024999999985504</v>
      </c>
      <c r="S532" s="4">
        <v>-0.18009010984773199</v>
      </c>
      <c r="T532" s="4">
        <v>-0.38399813150055701</v>
      </c>
      <c r="U532" s="4">
        <v>-0.57145908656617395</v>
      </c>
      <c r="V532" s="4">
        <v>6.5911479609400796E-3</v>
      </c>
      <c r="W532" s="4">
        <v>89.052499354748605</v>
      </c>
      <c r="X532" s="4">
        <v>-13.3422865799549</v>
      </c>
      <c r="Y532" s="4">
        <v>-121.24054597193199</v>
      </c>
      <c r="Z532" t="b">
        <v>0</v>
      </c>
      <c r="AA532" t="b">
        <v>0</v>
      </c>
    </row>
    <row r="533" spans="1:27" hidden="1" x14ac:dyDescent="0.2">
      <c r="A533" t="s">
        <v>29</v>
      </c>
      <c r="B533" s="1">
        <v>46738</v>
      </c>
      <c r="C533">
        <v>292.05999755859301</v>
      </c>
      <c r="D533">
        <v>330</v>
      </c>
      <c r="E533" s="5">
        <v>1.5999885702488701</v>
      </c>
      <c r="F533">
        <v>0.03</v>
      </c>
      <c r="G533">
        <v>0</v>
      </c>
      <c r="H533" s="5">
        <v>54.524999999999999</v>
      </c>
      <c r="I533" t="s">
        <v>8</v>
      </c>
      <c r="J533">
        <v>52.55</v>
      </c>
      <c r="K533">
        <v>56.5</v>
      </c>
      <c r="L533">
        <v>61.16</v>
      </c>
      <c r="M533">
        <v>20</v>
      </c>
      <c r="N533">
        <v>56</v>
      </c>
      <c r="O533" s="4">
        <v>0.21894091613769501</v>
      </c>
      <c r="P533" s="4">
        <v>0.885030295632102</v>
      </c>
      <c r="Q533" s="4">
        <v>0.27820889189449199</v>
      </c>
      <c r="R533" s="4">
        <v>54.524999999999999</v>
      </c>
      <c r="S533" s="4">
        <v>-3.4708016820325399E-2</v>
      </c>
      <c r="T533" s="4">
        <v>-0.38661626534794602</v>
      </c>
      <c r="U533" s="4">
        <v>-0.51384371585890598</v>
      </c>
      <c r="V533" s="4">
        <v>3.8792427430172499E-3</v>
      </c>
      <c r="W533" s="4">
        <v>147.291945145797</v>
      </c>
      <c r="X533" s="4">
        <v>-6.6677484104577198</v>
      </c>
      <c r="Y533" s="4">
        <v>-327.35477253235899</v>
      </c>
      <c r="Z533" t="b">
        <v>0</v>
      </c>
      <c r="AA533" t="b">
        <v>0</v>
      </c>
    </row>
    <row r="534" spans="1:27" hidden="1" x14ac:dyDescent="0.2">
      <c r="A534" t="s">
        <v>29</v>
      </c>
      <c r="B534" s="1">
        <v>46738</v>
      </c>
      <c r="C534">
        <v>292.05999755859301</v>
      </c>
      <c r="D534">
        <v>330</v>
      </c>
      <c r="E534" s="4">
        <v>1.5999885702488701</v>
      </c>
      <c r="F534">
        <v>0.03</v>
      </c>
      <c r="G534">
        <v>0</v>
      </c>
      <c r="H534" s="5">
        <v>31.6</v>
      </c>
      <c r="I534" t="s">
        <v>7</v>
      </c>
      <c r="J534" s="2" t="s">
        <v>32</v>
      </c>
      <c r="K534">
        <v>33.1</v>
      </c>
      <c r="L534">
        <v>32.07</v>
      </c>
      <c r="M534">
        <v>129</v>
      </c>
      <c r="N534">
        <v>734</v>
      </c>
      <c r="O534" s="4">
        <v>0.319159640502929</v>
      </c>
      <c r="P534" s="4">
        <v>0.885030295632102</v>
      </c>
      <c r="Q534" s="4">
        <v>0.27514847508516699</v>
      </c>
      <c r="R534" s="4">
        <v>31.599999999999898</v>
      </c>
      <c r="S534" s="4">
        <v>-3.8986736751372798E-2</v>
      </c>
      <c r="T534" s="4">
        <v>-0.38702384402322598</v>
      </c>
      <c r="U534" s="4">
        <v>0.48445048155704401</v>
      </c>
      <c r="V534" s="4">
        <v>3.9217723648221799E-3</v>
      </c>
      <c r="W534" s="4">
        <v>147.26872498632599</v>
      </c>
      <c r="X534" s="4">
        <v>-15.959487748107099</v>
      </c>
      <c r="Y534" s="4">
        <v>175.82051433787299</v>
      </c>
      <c r="Z534" t="b">
        <v>1</v>
      </c>
      <c r="AA534" t="b">
        <v>0</v>
      </c>
    </row>
    <row r="535" spans="1:27" hidden="1" x14ac:dyDescent="0.2">
      <c r="A535" t="s">
        <v>29</v>
      </c>
      <c r="B535" s="1">
        <v>46374</v>
      </c>
      <c r="C535">
        <v>292.05999755859301</v>
      </c>
      <c r="D535">
        <v>315</v>
      </c>
      <c r="E535" s="4">
        <v>0.60341093023648795</v>
      </c>
      <c r="F535">
        <v>0.03</v>
      </c>
      <c r="G535">
        <v>0</v>
      </c>
      <c r="H535" s="5">
        <v>16.324999999999999</v>
      </c>
      <c r="I535" t="s">
        <v>7</v>
      </c>
      <c r="J535">
        <v>16.25</v>
      </c>
      <c r="K535" s="2" t="s">
        <v>130</v>
      </c>
      <c r="L535">
        <v>16</v>
      </c>
      <c r="M535">
        <v>3</v>
      </c>
      <c r="N535">
        <v>2616</v>
      </c>
      <c r="O535" s="4">
        <v>0.27918201293945299</v>
      </c>
      <c r="P535" s="4">
        <v>0.92717459542410696</v>
      </c>
      <c r="Q535" s="4">
        <v>0.25788171763526702</v>
      </c>
      <c r="R535" s="4">
        <v>16.3249999999864</v>
      </c>
      <c r="S535" s="4">
        <v>-0.186933417202504</v>
      </c>
      <c r="T535" s="4">
        <v>-0.38725472211188899</v>
      </c>
      <c r="U535" s="4">
        <v>0.42585641892942799</v>
      </c>
      <c r="V535" s="4">
        <v>6.70074101314514E-3</v>
      </c>
      <c r="W535" s="4">
        <v>88.940734979001107</v>
      </c>
      <c r="X535" s="4">
        <v>-22.246966234432001</v>
      </c>
      <c r="Y535" s="4">
        <v>65.198927946480296</v>
      </c>
      <c r="Z535" t="b">
        <v>1</v>
      </c>
      <c r="AA535" t="b">
        <v>0</v>
      </c>
    </row>
    <row r="536" spans="1:27" hidden="1" x14ac:dyDescent="0.2">
      <c r="A536" t="s">
        <v>29</v>
      </c>
      <c r="B536" s="1">
        <v>47102</v>
      </c>
      <c r="C536">
        <v>292.05999755859301</v>
      </c>
      <c r="D536">
        <v>340</v>
      </c>
      <c r="E536" s="4">
        <v>2.5965662305023098</v>
      </c>
      <c r="F536">
        <v>0.03</v>
      </c>
      <c r="G536">
        <v>0</v>
      </c>
      <c r="H536" s="5">
        <v>44.424999999999997</v>
      </c>
      <c r="I536" t="s">
        <v>7</v>
      </c>
      <c r="J536">
        <v>42.35</v>
      </c>
      <c r="K536">
        <v>46.5</v>
      </c>
      <c r="L536">
        <v>44.4</v>
      </c>
      <c r="M536">
        <v>22</v>
      </c>
      <c r="N536">
        <v>523</v>
      </c>
      <c r="O536" s="4">
        <v>0.33803457382202101</v>
      </c>
      <c r="P536" s="4">
        <v>0.85899999281939299</v>
      </c>
      <c r="Q536" s="4">
        <v>0.28431005942722398</v>
      </c>
      <c r="R536" s="4">
        <v>44.424999999999997</v>
      </c>
      <c r="S536" s="4">
        <v>6.73465779053386E-2</v>
      </c>
      <c r="T536" s="4">
        <v>-0.39078679409584599</v>
      </c>
      <c r="U536" s="4">
        <v>0.52684710138767599</v>
      </c>
      <c r="V536" s="4">
        <v>2.9748233074018602E-3</v>
      </c>
      <c r="W536" s="4">
        <v>187.32552597418501</v>
      </c>
      <c r="X536" s="4">
        <v>-13.538948499377801</v>
      </c>
      <c r="Y536" s="4">
        <v>284.18369196720403</v>
      </c>
      <c r="Z536" t="b">
        <v>1</v>
      </c>
      <c r="AA536" t="b">
        <v>0</v>
      </c>
    </row>
    <row r="537" spans="1:27" hidden="1" x14ac:dyDescent="0.2">
      <c r="A537" t="s">
        <v>29</v>
      </c>
      <c r="B537" s="1">
        <v>46465</v>
      </c>
      <c r="C537">
        <v>292.05999755859301</v>
      </c>
      <c r="D537">
        <v>320</v>
      </c>
      <c r="E537" s="5">
        <v>0.852555335781364</v>
      </c>
      <c r="F537">
        <v>0.03</v>
      </c>
      <c r="G537">
        <v>0</v>
      </c>
      <c r="H537" s="5">
        <v>40.450000000000003</v>
      </c>
      <c r="I537" t="s">
        <v>8</v>
      </c>
      <c r="J537">
        <v>39.25</v>
      </c>
      <c r="K537">
        <v>41.65</v>
      </c>
      <c r="L537">
        <v>45.31</v>
      </c>
      <c r="M537">
        <v>2</v>
      </c>
      <c r="N537">
        <v>185</v>
      </c>
      <c r="O537" s="4">
        <v>0.22403730072021399</v>
      </c>
      <c r="P537" s="4">
        <v>0.91268749237060498</v>
      </c>
      <c r="Q537" s="4">
        <v>0.26560417216943799</v>
      </c>
      <c r="R537" s="4">
        <v>40.450000000000003</v>
      </c>
      <c r="S537" s="4">
        <v>-0.14562338509235501</v>
      </c>
      <c r="T537" s="4">
        <v>-0.39086613721361602</v>
      </c>
      <c r="U537" s="4">
        <v>-0.55789064692851797</v>
      </c>
      <c r="V537" s="4">
        <v>5.5110829272650898E-3</v>
      </c>
      <c r="W537" s="4">
        <v>106.448260791979</v>
      </c>
      <c r="X537" s="4">
        <v>-10.4797620980936</v>
      </c>
      <c r="Y537" s="4">
        <v>-173.399133293869</v>
      </c>
      <c r="Z537" t="b">
        <v>0</v>
      </c>
      <c r="AA537" t="b">
        <v>0</v>
      </c>
    </row>
    <row r="538" spans="1:27" hidden="1" x14ac:dyDescent="0.2">
      <c r="A538" t="s">
        <v>29</v>
      </c>
      <c r="B538" s="1">
        <v>47102</v>
      </c>
      <c r="C538">
        <v>292.05999755859301</v>
      </c>
      <c r="D538">
        <v>340</v>
      </c>
      <c r="E538" s="5">
        <v>2.5965662305023098</v>
      </c>
      <c r="F538">
        <v>0.03</v>
      </c>
      <c r="G538">
        <v>0</v>
      </c>
      <c r="H538" s="5">
        <v>67.174999999999997</v>
      </c>
      <c r="I538" t="s">
        <v>8</v>
      </c>
      <c r="J538">
        <v>65.099999999999994</v>
      </c>
      <c r="K538">
        <v>69.25</v>
      </c>
      <c r="L538">
        <v>69.790000000000006</v>
      </c>
      <c r="M538">
        <v>2</v>
      </c>
      <c r="N538">
        <v>192</v>
      </c>
      <c r="O538" s="4">
        <v>0.202522623291015</v>
      </c>
      <c r="P538" s="4">
        <v>0.85899999281939299</v>
      </c>
      <c r="Q538" s="4">
        <v>0.28585664747707601</v>
      </c>
      <c r="R538" s="4">
        <v>67.174999999999997</v>
      </c>
      <c r="S538" s="4">
        <v>6.9467617792343797E-2</v>
      </c>
      <c r="T538" s="4">
        <v>-0.39115790520695398</v>
      </c>
      <c r="U538" s="4">
        <v>-0.47230870381131401</v>
      </c>
      <c r="V538" s="4">
        <v>2.9582991721675998E-3</v>
      </c>
      <c r="W538" s="4">
        <v>187.29834810174401</v>
      </c>
      <c r="X538" s="4">
        <v>-4.1563374112609699</v>
      </c>
      <c r="Y538" s="4">
        <v>-532.60111895086504</v>
      </c>
      <c r="Z538" t="b">
        <v>0</v>
      </c>
      <c r="AA538" t="b">
        <v>0</v>
      </c>
    </row>
    <row r="539" spans="1:27" hidden="1" x14ac:dyDescent="0.2">
      <c r="A539" t="s">
        <v>29</v>
      </c>
      <c r="B539" s="1">
        <v>46283</v>
      </c>
      <c r="C539">
        <v>292.05999755859301</v>
      </c>
      <c r="D539">
        <v>310</v>
      </c>
      <c r="E539" s="4">
        <v>0.354266533880364</v>
      </c>
      <c r="F539">
        <v>0.03</v>
      </c>
      <c r="G539">
        <v>0</v>
      </c>
      <c r="H539" s="5">
        <v>11.324999999999999</v>
      </c>
      <c r="I539" t="s">
        <v>7</v>
      </c>
      <c r="J539" s="3" t="s">
        <v>189</v>
      </c>
      <c r="K539" s="2" t="s">
        <v>190</v>
      </c>
      <c r="L539" s="3" t="s">
        <v>191</v>
      </c>
      <c r="M539">
        <v>2</v>
      </c>
      <c r="N539">
        <v>10843</v>
      </c>
      <c r="O539" s="4">
        <v>0.26511355010986298</v>
      </c>
      <c r="P539" s="4">
        <v>0.94212902438255997</v>
      </c>
      <c r="Q539" s="4">
        <v>0.24923234770941799</v>
      </c>
      <c r="R539" s="4">
        <v>11.3250000000084</v>
      </c>
      <c r="S539" s="4">
        <v>-0.25604101860706102</v>
      </c>
      <c r="T539" s="4">
        <v>-0.40438484347064402</v>
      </c>
      <c r="U539" s="4">
        <v>0.39895958221114702</v>
      </c>
      <c r="V539" s="4">
        <v>8.91113439544069E-3</v>
      </c>
      <c r="W539" s="4">
        <v>67.113777659843805</v>
      </c>
      <c r="X539" s="4">
        <v>-26.7636786139431</v>
      </c>
      <c r="Y539" s="4">
        <v>37.267115718143202</v>
      </c>
      <c r="Z539" t="b">
        <v>1</v>
      </c>
      <c r="AA539" t="b">
        <v>0</v>
      </c>
    </row>
    <row r="540" spans="1:27" hidden="1" x14ac:dyDescent="0.2">
      <c r="A540" t="s">
        <v>29</v>
      </c>
      <c r="B540" s="1">
        <v>46346</v>
      </c>
      <c r="C540">
        <v>292.05999755859301</v>
      </c>
      <c r="D540">
        <v>315</v>
      </c>
      <c r="E540" s="27">
        <v>0.52675111540592401</v>
      </c>
      <c r="F540">
        <v>0.03</v>
      </c>
      <c r="G540">
        <v>0</v>
      </c>
      <c r="H540" s="5">
        <v>32.774999999999999</v>
      </c>
      <c r="I540" t="s">
        <v>8</v>
      </c>
      <c r="J540">
        <v>32</v>
      </c>
      <c r="K540">
        <v>33.549999999999997</v>
      </c>
      <c r="L540">
        <v>42</v>
      </c>
      <c r="M540">
        <v>1</v>
      </c>
      <c r="N540">
        <v>4</v>
      </c>
      <c r="O540" s="4">
        <v>0.227089028015136</v>
      </c>
      <c r="P540" s="4">
        <v>0.92717459542410696</v>
      </c>
      <c r="Q540" s="4">
        <v>0.26024409766337803</v>
      </c>
      <c r="R540" s="4">
        <v>32.7749999999998</v>
      </c>
      <c r="S540" s="4">
        <v>-0.22222282254030401</v>
      </c>
      <c r="T540" s="4">
        <v>-0.41110179892401899</v>
      </c>
      <c r="U540" s="4">
        <v>-0.58792978578032395</v>
      </c>
      <c r="V540" s="4">
        <v>7.0555518806895796E-3</v>
      </c>
      <c r="W540" s="4">
        <v>82.5014338534654</v>
      </c>
      <c r="X540" s="4">
        <v>-14.245555697361</v>
      </c>
      <c r="Y540" s="4">
        <v>-107.713108380094</v>
      </c>
      <c r="Z540" t="b">
        <v>0</v>
      </c>
      <c r="AA540" t="b">
        <v>0</v>
      </c>
    </row>
    <row r="541" spans="1:27" hidden="1" x14ac:dyDescent="0.2">
      <c r="A541" t="s">
        <v>29</v>
      </c>
      <c r="B541" s="1">
        <v>46346</v>
      </c>
      <c r="C541">
        <v>292.05999755859301</v>
      </c>
      <c r="D541">
        <v>315</v>
      </c>
      <c r="E541" s="4">
        <v>0.52675111540592401</v>
      </c>
      <c r="F541">
        <v>0.03</v>
      </c>
      <c r="G541">
        <v>0</v>
      </c>
      <c r="H541" s="5">
        <v>14.45</v>
      </c>
      <c r="I541" t="s">
        <v>7</v>
      </c>
      <c r="J541">
        <v>14.35</v>
      </c>
      <c r="K541">
        <v>14.55</v>
      </c>
      <c r="L541">
        <v>14.75</v>
      </c>
      <c r="M541">
        <v>24</v>
      </c>
      <c r="N541">
        <v>649</v>
      </c>
      <c r="O541" s="4">
        <v>0.27613028564453101</v>
      </c>
      <c r="P541" s="4">
        <v>0.92717459542410696</v>
      </c>
      <c r="Q541" s="4">
        <v>0.25631812955183703</v>
      </c>
      <c r="R541" s="4">
        <v>14.4499999999999</v>
      </c>
      <c r="S541" s="4">
        <v>-0.228497756270921</v>
      </c>
      <c r="T541" s="4">
        <v>-0.414527358375331</v>
      </c>
      <c r="U541" s="4">
        <v>0.40962965011363101</v>
      </c>
      <c r="V541" s="4">
        <v>7.1534971430563098E-3</v>
      </c>
      <c r="W541" s="4">
        <v>82.384849304847293</v>
      </c>
      <c r="X541" s="4">
        <v>-23.1999079525858</v>
      </c>
      <c r="Y541" s="4">
        <v>55.4070717575038</v>
      </c>
      <c r="Z541" t="b">
        <v>1</v>
      </c>
      <c r="AA541" t="b">
        <v>0</v>
      </c>
    </row>
    <row r="542" spans="1:27" hidden="1" x14ac:dyDescent="0.2">
      <c r="A542" t="s">
        <v>29</v>
      </c>
      <c r="B542" s="1">
        <v>46220</v>
      </c>
      <c r="C542">
        <v>292.05999755859301</v>
      </c>
      <c r="D542">
        <v>305</v>
      </c>
      <c r="E542" s="5">
        <v>0.18178195212440099</v>
      </c>
      <c r="F542">
        <v>0.03</v>
      </c>
      <c r="G542">
        <v>0</v>
      </c>
      <c r="H542" s="5">
        <v>18.574999999999999</v>
      </c>
      <c r="I542" t="s">
        <v>8</v>
      </c>
      <c r="J542" s="2" t="s">
        <v>113</v>
      </c>
      <c r="K542">
        <v>19.350000000000001</v>
      </c>
      <c r="L542" s="2" t="s">
        <v>113</v>
      </c>
      <c r="M542">
        <v>35</v>
      </c>
      <c r="N542">
        <v>59</v>
      </c>
      <c r="O542" s="4">
        <v>0.228645408935546</v>
      </c>
      <c r="P542" s="4">
        <v>0.95757376248719195</v>
      </c>
      <c r="Q542" s="4">
        <v>0.23923599010313201</v>
      </c>
      <c r="R542" s="4">
        <v>18.5749999999998</v>
      </c>
      <c r="S542" s="4">
        <v>-0.320557790948722</v>
      </c>
      <c r="T542" s="4">
        <v>-0.42255819589632698</v>
      </c>
      <c r="U542" s="4">
        <v>-0.62572723564177002</v>
      </c>
      <c r="V542" s="4">
        <v>1.27210403168889E-2</v>
      </c>
      <c r="W542" s="4">
        <v>47.189357131999799</v>
      </c>
      <c r="X542" s="4">
        <v>-25.012270263937101</v>
      </c>
      <c r="Y542" s="4">
        <v>-36.597232408685201</v>
      </c>
      <c r="Z542" t="b">
        <v>0</v>
      </c>
      <c r="AA542" t="b">
        <v>0</v>
      </c>
    </row>
    <row r="543" spans="1:27" hidden="1" x14ac:dyDescent="0.2">
      <c r="A543" t="s">
        <v>29</v>
      </c>
      <c r="B543" s="1">
        <v>46738</v>
      </c>
      <c r="C543">
        <v>292.05999755859301</v>
      </c>
      <c r="D543">
        <v>335</v>
      </c>
      <c r="E543" s="5">
        <v>1.5999885702488701</v>
      </c>
      <c r="F543">
        <v>0.03</v>
      </c>
      <c r="G543">
        <v>0</v>
      </c>
      <c r="H543" s="5">
        <v>58</v>
      </c>
      <c r="I543" t="s">
        <v>8</v>
      </c>
      <c r="J543">
        <v>55.5</v>
      </c>
      <c r="K543">
        <v>60.5</v>
      </c>
      <c r="L543">
        <v>61.6</v>
      </c>
      <c r="M543">
        <v>48</v>
      </c>
      <c r="N543">
        <v>50</v>
      </c>
      <c r="O543" s="4">
        <v>0.22155014297485301</v>
      </c>
      <c r="P543" s="4">
        <v>0.87182088823460802</v>
      </c>
      <c r="Q543" s="4">
        <v>0.280505102795987</v>
      </c>
      <c r="R543" s="4">
        <v>58.000000000000099</v>
      </c>
      <c r="S543" s="4">
        <v>-7.3913867690469495E-2</v>
      </c>
      <c r="T543" s="4">
        <v>-0.42872660841851001</v>
      </c>
      <c r="U543" s="4">
        <v>-0.52946053939373805</v>
      </c>
      <c r="V543" s="4">
        <v>3.8393035508781301E-3</v>
      </c>
      <c r="W543" s="4">
        <v>146.97864908981501</v>
      </c>
      <c r="X543" s="4">
        <v>-6.5048963071671899</v>
      </c>
      <c r="Y543" s="4">
        <v>-340.21235979184399</v>
      </c>
      <c r="Z543" t="b">
        <v>0</v>
      </c>
      <c r="AA543" t="b">
        <v>0</v>
      </c>
    </row>
    <row r="544" spans="1:27" hidden="1" x14ac:dyDescent="0.2">
      <c r="A544" t="s">
        <v>29</v>
      </c>
      <c r="B544" s="1">
        <v>46220</v>
      </c>
      <c r="C544">
        <v>292.05999755859301</v>
      </c>
      <c r="D544">
        <v>305</v>
      </c>
      <c r="E544" s="4">
        <v>0.18178195212440099</v>
      </c>
      <c r="F544">
        <v>0.03</v>
      </c>
      <c r="G544">
        <v>0</v>
      </c>
      <c r="H544" s="5">
        <v>7.0250000000000004</v>
      </c>
      <c r="I544" t="s">
        <v>7</v>
      </c>
      <c r="J544" s="3" t="s">
        <v>284</v>
      </c>
      <c r="K544" s="2" t="s">
        <v>287</v>
      </c>
      <c r="L544" s="3" t="s">
        <v>288</v>
      </c>
      <c r="M544">
        <v>47</v>
      </c>
      <c r="N544">
        <v>16033</v>
      </c>
      <c r="O544" s="4">
        <v>0.24390404541015601</v>
      </c>
      <c r="P544" s="4">
        <v>0.95757376248719195</v>
      </c>
      <c r="Q544" s="4">
        <v>0.23353087976933801</v>
      </c>
      <c r="R544" s="4">
        <v>7.0249999999997002</v>
      </c>
      <c r="S544" s="4">
        <v>-0.33085108709171601</v>
      </c>
      <c r="T544" s="4">
        <v>-0.43041906720195799</v>
      </c>
      <c r="U544" s="4">
        <v>0.37037848496873099</v>
      </c>
      <c r="V544" s="4">
        <v>1.2988195721345E-2</v>
      </c>
      <c r="W544" s="4">
        <v>47.031416304927298</v>
      </c>
      <c r="X544" s="4">
        <v>-33.244494012403401</v>
      </c>
      <c r="Y544" s="4">
        <v>18.386833523960401</v>
      </c>
      <c r="Z544" t="b">
        <v>1</v>
      </c>
      <c r="AA544" t="b">
        <v>0</v>
      </c>
    </row>
    <row r="545" spans="1:27" hidden="1" x14ac:dyDescent="0.2">
      <c r="A545" t="s">
        <v>29</v>
      </c>
      <c r="B545" s="1">
        <v>46738</v>
      </c>
      <c r="C545">
        <v>292.05999755859301</v>
      </c>
      <c r="D545">
        <v>335</v>
      </c>
      <c r="E545" s="4">
        <v>1.5999885702488701</v>
      </c>
      <c r="F545">
        <v>0.03</v>
      </c>
      <c r="G545">
        <v>0</v>
      </c>
      <c r="H545" s="5">
        <v>29.85</v>
      </c>
      <c r="I545" t="s">
        <v>7</v>
      </c>
      <c r="J545" s="2" t="s">
        <v>38</v>
      </c>
      <c r="K545" s="2" t="s">
        <v>39</v>
      </c>
      <c r="L545">
        <v>30.96</v>
      </c>
      <c r="M545">
        <v>109</v>
      </c>
      <c r="N545">
        <v>2076</v>
      </c>
      <c r="O545" s="4">
        <v>0.31713024185180599</v>
      </c>
      <c r="P545" s="4">
        <v>0.87182088823460802</v>
      </c>
      <c r="Q545" s="4">
        <v>0.27431097515120301</v>
      </c>
      <c r="R545" s="4">
        <v>29.8500000000002</v>
      </c>
      <c r="S545" s="4">
        <v>-8.3506345219535094E-2</v>
      </c>
      <c r="T545" s="4">
        <v>-0.43048409334259802</v>
      </c>
      <c r="U545" s="4">
        <v>0.46672446613042501</v>
      </c>
      <c r="V545" s="4">
        <v>3.9230345185856802E-3</v>
      </c>
      <c r="W545" s="4">
        <v>146.86771842892199</v>
      </c>
      <c r="X545" s="4">
        <v>-15.783757286772</v>
      </c>
      <c r="Y545" s="4">
        <v>170.33725747276</v>
      </c>
      <c r="Z545" t="b">
        <v>1</v>
      </c>
      <c r="AA545" t="b">
        <v>0</v>
      </c>
    </row>
    <row r="546" spans="1:27" hidden="1" x14ac:dyDescent="0.2">
      <c r="A546" t="s">
        <v>29</v>
      </c>
      <c r="B546" s="1">
        <v>46162</v>
      </c>
      <c r="C546">
        <v>292.05999755859301</v>
      </c>
      <c r="D546">
        <v>297.5</v>
      </c>
      <c r="E546" s="5">
        <v>2.29866642519393E-2</v>
      </c>
      <c r="F546">
        <v>0.03</v>
      </c>
      <c r="G546">
        <v>0</v>
      </c>
      <c r="H546" s="5">
        <v>8.125</v>
      </c>
      <c r="I546" t="s">
        <v>8</v>
      </c>
      <c r="J546">
        <v>7</v>
      </c>
      <c r="K546" s="3" t="s">
        <v>265</v>
      </c>
      <c r="L546" s="2" t="s">
        <v>266</v>
      </c>
      <c r="M546">
        <v>2</v>
      </c>
      <c r="N546">
        <v>1</v>
      </c>
      <c r="O546" s="4">
        <v>0.31507032592773399</v>
      </c>
      <c r="P546" s="4">
        <v>0.98171427750787799</v>
      </c>
      <c r="Q546" s="4">
        <v>0.28530192225004303</v>
      </c>
      <c r="R546" s="4">
        <v>8.1249999999999698</v>
      </c>
      <c r="S546" s="4">
        <v>-0.389078754632532</v>
      </c>
      <c r="T546" s="4">
        <v>-0.43233438784872202</v>
      </c>
      <c r="U546" s="4">
        <v>-0.65139105547249798</v>
      </c>
      <c r="V546" s="4">
        <v>2.9276763921656301E-2</v>
      </c>
      <c r="W546" s="4">
        <v>16.377510081981701</v>
      </c>
      <c r="X546" s="4">
        <v>-95.684672036448603</v>
      </c>
      <c r="Y546" s="4">
        <v>-4.5598707956883198</v>
      </c>
      <c r="Z546" t="b">
        <v>0</v>
      </c>
      <c r="AA546" t="b">
        <v>0</v>
      </c>
    </row>
    <row r="547" spans="1:27" hidden="1" x14ac:dyDescent="0.2">
      <c r="A547" t="s">
        <v>29</v>
      </c>
      <c r="B547" s="1">
        <v>46402</v>
      </c>
      <c r="C547">
        <v>292.05999755859301</v>
      </c>
      <c r="D547">
        <v>320</v>
      </c>
      <c r="E547" s="5">
        <v>0.68007074488696795</v>
      </c>
      <c r="F547">
        <v>0.03</v>
      </c>
      <c r="G547">
        <v>0</v>
      </c>
      <c r="H547" s="5">
        <v>38.049999999999997</v>
      </c>
      <c r="I547" t="s">
        <v>8</v>
      </c>
      <c r="J547">
        <v>37.6</v>
      </c>
      <c r="K547">
        <v>38.5</v>
      </c>
      <c r="L547">
        <v>37.47</v>
      </c>
      <c r="M547">
        <v>627</v>
      </c>
      <c r="N547">
        <v>720</v>
      </c>
      <c r="O547" s="4">
        <v>0.215477205657958</v>
      </c>
      <c r="P547" s="4">
        <v>0.91268749237060498</v>
      </c>
      <c r="Q547" s="4">
        <v>0.26067305295029702</v>
      </c>
      <c r="R547" s="4">
        <v>38.050000000042601</v>
      </c>
      <c r="S547" s="4">
        <v>-0.22261051590966199</v>
      </c>
      <c r="T547" s="4">
        <v>-0.43757820350397603</v>
      </c>
      <c r="U547" s="4">
        <v>-0.58808067435003997</v>
      </c>
      <c r="V547" s="4">
        <v>6.1987479309481303E-3</v>
      </c>
      <c r="W547" s="4">
        <v>93.734261492025993</v>
      </c>
      <c r="X547" s="4">
        <v>-11.6701594550817</v>
      </c>
      <c r="Y547" s="4">
        <v>-142.68213403389399</v>
      </c>
      <c r="Z547" t="b">
        <v>0</v>
      </c>
      <c r="AA547" t="b">
        <v>0</v>
      </c>
    </row>
    <row r="548" spans="1:27" hidden="1" x14ac:dyDescent="0.2">
      <c r="A548" t="s">
        <v>29</v>
      </c>
      <c r="B548" s="1">
        <v>46178</v>
      </c>
      <c r="C548">
        <v>292.05999755859301</v>
      </c>
      <c r="D548">
        <v>300</v>
      </c>
      <c r="E548" s="4">
        <v>6.6792252470498303E-2</v>
      </c>
      <c r="F548">
        <v>0.03</v>
      </c>
      <c r="G548">
        <v>0</v>
      </c>
      <c r="H548" s="5">
        <v>4.0750000000000002</v>
      </c>
      <c r="I548" t="s">
        <v>7</v>
      </c>
      <c r="J548">
        <v>4</v>
      </c>
      <c r="K548" s="3" t="s">
        <v>343</v>
      </c>
      <c r="L548" s="2" t="s">
        <v>307</v>
      </c>
      <c r="M548">
        <v>158</v>
      </c>
      <c r="N548">
        <v>3755</v>
      </c>
      <c r="O548" s="4">
        <v>0.23682403808593699</v>
      </c>
      <c r="P548" s="4">
        <v>0.97353332519531199</v>
      </c>
      <c r="Q548" s="4">
        <v>0.234668141777334</v>
      </c>
      <c r="R548" s="4">
        <v>4.0750000000000002</v>
      </c>
      <c r="S548" s="4">
        <v>-0.378913108099794</v>
      </c>
      <c r="T548" s="4">
        <v>-0.43956120523528103</v>
      </c>
      <c r="U548" s="4">
        <v>0.35237619495983502</v>
      </c>
      <c r="V548" s="4">
        <v>2.0962538009917701E-2</v>
      </c>
      <c r="W548" s="4">
        <v>28.026459727763601</v>
      </c>
      <c r="X548" s="4">
        <v>-52.199332284314998</v>
      </c>
      <c r="Y548" s="4">
        <v>6.6017456089869402</v>
      </c>
      <c r="Z548" t="b">
        <v>1</v>
      </c>
      <c r="AA548" t="b">
        <v>0</v>
      </c>
    </row>
    <row r="549" spans="1:27" hidden="1" x14ac:dyDescent="0.2">
      <c r="A549" t="s">
        <v>29</v>
      </c>
      <c r="B549" s="1">
        <v>46402</v>
      </c>
      <c r="C549">
        <v>292.05999755859301</v>
      </c>
      <c r="D549">
        <v>320</v>
      </c>
      <c r="E549" s="4">
        <v>0.68007074488696795</v>
      </c>
      <c r="F549">
        <v>0.03</v>
      </c>
      <c r="G549">
        <v>0</v>
      </c>
      <c r="H549" s="5">
        <v>16.225000000000001</v>
      </c>
      <c r="I549" t="s">
        <v>7</v>
      </c>
      <c r="J549">
        <v>16.149999999999999</v>
      </c>
      <c r="K549" s="2" t="s">
        <v>119</v>
      </c>
      <c r="L549">
        <v>15.95</v>
      </c>
      <c r="M549">
        <v>24</v>
      </c>
      <c r="N549">
        <v>26114</v>
      </c>
      <c r="O549" s="4">
        <v>0.278846322937011</v>
      </c>
      <c r="P549" s="4">
        <v>0.91268749237060498</v>
      </c>
      <c r="Q549" s="4">
        <v>0.25696285276240799</v>
      </c>
      <c r="R549" s="4">
        <v>16.224999999955699</v>
      </c>
      <c r="S549" s="4">
        <v>-0.22890647162449701</v>
      </c>
      <c r="T549" s="4">
        <v>-0.440814490619101</v>
      </c>
      <c r="U549" s="4">
        <v>0.40947080523999602</v>
      </c>
      <c r="V549" s="4">
        <v>6.27931801518938E-3</v>
      </c>
      <c r="W549" s="4">
        <v>93.601125488415306</v>
      </c>
      <c r="X549" s="4">
        <v>-20.7844146522737</v>
      </c>
      <c r="Y549" s="4">
        <v>70.295541365791607</v>
      </c>
      <c r="Z549" t="b">
        <v>1</v>
      </c>
      <c r="AA549" t="b">
        <v>0</v>
      </c>
    </row>
    <row r="550" spans="1:27" hidden="1" x14ac:dyDescent="0.2">
      <c r="A550" t="s">
        <v>29</v>
      </c>
      <c r="B550" s="1">
        <v>46829</v>
      </c>
      <c r="C550">
        <v>292.05999755859301</v>
      </c>
      <c r="D550">
        <v>340</v>
      </c>
      <c r="E550" s="5">
        <v>1.8491329737870399</v>
      </c>
      <c r="F550">
        <v>0.03</v>
      </c>
      <c r="G550">
        <v>0</v>
      </c>
      <c r="H550" s="5">
        <v>63.25</v>
      </c>
      <c r="I550" t="s">
        <v>8</v>
      </c>
      <c r="J550">
        <v>61</v>
      </c>
      <c r="K550">
        <v>65.5</v>
      </c>
      <c r="L550">
        <v>62</v>
      </c>
      <c r="M550">
        <v>14</v>
      </c>
      <c r="N550">
        <v>14</v>
      </c>
      <c r="O550" s="4">
        <v>0.21476004974365201</v>
      </c>
      <c r="P550" s="4">
        <v>0.85899999281939299</v>
      </c>
      <c r="Q550" s="4">
        <v>0.284183615165852</v>
      </c>
      <c r="R550" s="4">
        <v>63.250000000000099</v>
      </c>
      <c r="S550" s="4">
        <v>-5.6526323006906298E-2</v>
      </c>
      <c r="T550" s="4">
        <v>-0.44296724199397303</v>
      </c>
      <c r="U550" s="4">
        <v>-0.52253873684113294</v>
      </c>
      <c r="V550" s="4">
        <v>3.5290762995193502E-3</v>
      </c>
      <c r="W550" s="4">
        <v>158.18757930804099</v>
      </c>
      <c r="X550" s="4">
        <v>-5.6796326900687601</v>
      </c>
      <c r="Y550" s="4">
        <v>-399.15876649473898</v>
      </c>
      <c r="Z550" t="b">
        <v>0</v>
      </c>
      <c r="AA550" t="b">
        <v>0</v>
      </c>
    </row>
    <row r="551" spans="1:27" hidden="1" x14ac:dyDescent="0.2">
      <c r="A551" t="s">
        <v>29</v>
      </c>
      <c r="B551" s="1">
        <v>46829</v>
      </c>
      <c r="C551">
        <v>292.05999755859301</v>
      </c>
      <c r="D551">
        <v>340</v>
      </c>
      <c r="E551" s="4">
        <v>1.8491329737870399</v>
      </c>
      <c r="F551">
        <v>0.03</v>
      </c>
      <c r="G551">
        <v>0</v>
      </c>
      <c r="H551" s="5">
        <v>32.575000000000003</v>
      </c>
      <c r="I551" t="s">
        <v>7</v>
      </c>
      <c r="J551" s="2" t="s">
        <v>30</v>
      </c>
      <c r="K551">
        <v>34.25</v>
      </c>
      <c r="L551">
        <v>32.630000000000003</v>
      </c>
      <c r="M551">
        <v>7</v>
      </c>
      <c r="N551">
        <v>700</v>
      </c>
      <c r="O551" s="4">
        <v>0.32306585144042899</v>
      </c>
      <c r="P551" s="4">
        <v>0.85899999281939299</v>
      </c>
      <c r="Q551" s="4">
        <v>0.27733798489210898</v>
      </c>
      <c r="R551" s="4">
        <v>32.575000000000301</v>
      </c>
      <c r="S551" s="4">
        <v>-6.7345350851414396E-2</v>
      </c>
      <c r="T551" s="4">
        <v>-0.44447738814068599</v>
      </c>
      <c r="U551" s="4">
        <v>0.47315338702715898</v>
      </c>
      <c r="V551" s="4">
        <v>3.6137633793909101E-3</v>
      </c>
      <c r="W551" s="4">
        <v>158.081615604196</v>
      </c>
      <c r="X551" s="4">
        <v>-15.0231803082368</v>
      </c>
      <c r="Y551" s="4">
        <v>195.29465730101401</v>
      </c>
      <c r="Z551" t="b">
        <v>1</v>
      </c>
      <c r="AA551" t="b">
        <v>0</v>
      </c>
    </row>
    <row r="552" spans="1:27" hidden="1" x14ac:dyDescent="0.2">
      <c r="A552" t="s">
        <v>29</v>
      </c>
      <c r="B552" s="1">
        <v>47102</v>
      </c>
      <c r="C552">
        <v>292.05999755859301</v>
      </c>
      <c r="D552">
        <v>350</v>
      </c>
      <c r="E552" s="4">
        <v>2.5965662305023098</v>
      </c>
      <c r="F552">
        <v>0.03</v>
      </c>
      <c r="G552">
        <v>0</v>
      </c>
      <c r="H552" s="5">
        <v>41.55</v>
      </c>
      <c r="I552" t="s">
        <v>7</v>
      </c>
      <c r="J552">
        <v>40.1</v>
      </c>
      <c r="K552">
        <v>43</v>
      </c>
      <c r="L552">
        <v>41.85</v>
      </c>
      <c r="M552">
        <v>29</v>
      </c>
      <c r="N552">
        <v>1823</v>
      </c>
      <c r="O552" s="4">
        <v>0.334387759704589</v>
      </c>
      <c r="P552" s="4">
        <v>0.83445713588169601</v>
      </c>
      <c r="Q552" s="4">
        <v>0.28556830969975899</v>
      </c>
      <c r="R552" s="4">
        <v>41.549999999999898</v>
      </c>
      <c r="S552" s="4">
        <v>6.0785507080298199E-3</v>
      </c>
      <c r="T552" s="4">
        <v>-0.45408234870931002</v>
      </c>
      <c r="U552" s="4">
        <v>0.50242497594767099</v>
      </c>
      <c r="V552" s="4">
        <v>2.9683851620069899E-3</v>
      </c>
      <c r="W552" s="4">
        <v>187.747352707408</v>
      </c>
      <c r="X552" s="4">
        <v>-13.4798001341317</v>
      </c>
      <c r="Y552" s="4">
        <v>273.12822468591901</v>
      </c>
      <c r="Z552" t="b">
        <v>1</v>
      </c>
      <c r="AA552" t="b">
        <v>0</v>
      </c>
    </row>
    <row r="553" spans="1:27" hidden="1" x14ac:dyDescent="0.2">
      <c r="A553" t="s">
        <v>29</v>
      </c>
      <c r="B553" s="1">
        <v>47102</v>
      </c>
      <c r="C553">
        <v>292.05999755859301</v>
      </c>
      <c r="D553">
        <v>350</v>
      </c>
      <c r="E553" s="5">
        <v>2.5965662305023098</v>
      </c>
      <c r="F553">
        <v>0.03</v>
      </c>
      <c r="G553">
        <v>0</v>
      </c>
      <c r="H553" s="5">
        <v>74</v>
      </c>
      <c r="I553" t="s">
        <v>8</v>
      </c>
      <c r="J553">
        <v>72.05</v>
      </c>
      <c r="K553">
        <v>75.95</v>
      </c>
      <c r="L553">
        <v>72.5</v>
      </c>
      <c r="M553">
        <v>11</v>
      </c>
      <c r="N553">
        <v>242</v>
      </c>
      <c r="O553" s="4">
        <v>0.19796029098510701</v>
      </c>
      <c r="P553" s="4">
        <v>0.83445713588169601</v>
      </c>
      <c r="Q553" s="4">
        <v>0.28950506893153999</v>
      </c>
      <c r="R553" s="4">
        <v>73.999999999999901</v>
      </c>
      <c r="S553" s="4">
        <v>1.2296402358727501E-2</v>
      </c>
      <c r="T553" s="4">
        <v>-0.454208137467419</v>
      </c>
      <c r="U553" s="4">
        <v>-0.49509456882068797</v>
      </c>
      <c r="V553" s="4">
        <v>2.9278530875890699E-3</v>
      </c>
      <c r="W553" s="4">
        <v>187.736627689741</v>
      </c>
      <c r="X553" s="4">
        <v>-3.9079612479458299</v>
      </c>
      <c r="Y553" s="4">
        <v>-567.60241545396195</v>
      </c>
      <c r="Z553" t="b">
        <v>0</v>
      </c>
      <c r="AA553" t="b">
        <v>0</v>
      </c>
    </row>
    <row r="554" spans="1:27" hidden="1" x14ac:dyDescent="0.2">
      <c r="A554" t="s">
        <v>29</v>
      </c>
      <c r="B554" s="1">
        <v>46255</v>
      </c>
      <c r="C554">
        <v>292.05999755859301</v>
      </c>
      <c r="D554">
        <v>310</v>
      </c>
      <c r="E554" s="4">
        <v>0.27760672274276199</v>
      </c>
      <c r="F554">
        <v>0.03</v>
      </c>
      <c r="G554">
        <v>0</v>
      </c>
      <c r="H554" s="5">
        <v>9.2249999999999996</v>
      </c>
      <c r="I554" t="s">
        <v>7</v>
      </c>
      <c r="J554" s="3" t="s">
        <v>243</v>
      </c>
      <c r="K554" s="2" t="s">
        <v>212</v>
      </c>
      <c r="L554" s="3" t="s">
        <v>244</v>
      </c>
      <c r="M554">
        <v>44</v>
      </c>
      <c r="N554">
        <v>18725</v>
      </c>
      <c r="O554" s="4">
        <v>0.26312992736816398</v>
      </c>
      <c r="P554" s="4">
        <v>0.94212902438255997</v>
      </c>
      <c r="Q554" s="4">
        <v>0.24988747080687099</v>
      </c>
      <c r="R554" s="4">
        <v>9.2249999999999801</v>
      </c>
      <c r="S554" s="4">
        <v>-0.323688970859623</v>
      </c>
      <c r="T554" s="4">
        <v>-0.45535067469353202</v>
      </c>
      <c r="U554" s="4">
        <v>0.37308676084091502</v>
      </c>
      <c r="V554" s="4">
        <v>9.8452559966158808E-3</v>
      </c>
      <c r="W554" s="4">
        <v>58.256666222478103</v>
      </c>
      <c r="X554" s="4">
        <v>-29.212007449733701</v>
      </c>
      <c r="Y554" s="4">
        <v>27.688138762338401</v>
      </c>
      <c r="Z554" t="b">
        <v>1</v>
      </c>
      <c r="AA554" t="b">
        <v>0</v>
      </c>
    </row>
    <row r="555" spans="1:27" hidden="1" x14ac:dyDescent="0.2">
      <c r="A555" t="s">
        <v>29</v>
      </c>
      <c r="B555" s="1">
        <v>46555</v>
      </c>
      <c r="C555">
        <v>292.05999755859301</v>
      </c>
      <c r="D555">
        <v>330</v>
      </c>
      <c r="E555" s="5">
        <v>1.0989618995621599</v>
      </c>
      <c r="F555">
        <v>0.03</v>
      </c>
      <c r="G555">
        <v>0</v>
      </c>
      <c r="H555" s="5">
        <v>49.65</v>
      </c>
      <c r="I555" t="s">
        <v>8</v>
      </c>
      <c r="J555">
        <v>49.05</v>
      </c>
      <c r="K555">
        <v>50.25</v>
      </c>
      <c r="L555">
        <v>49.87</v>
      </c>
      <c r="M555">
        <v>1</v>
      </c>
      <c r="N555">
        <v>624</v>
      </c>
      <c r="O555" s="4">
        <v>0.20922116470336899</v>
      </c>
      <c r="P555" s="4">
        <v>0.885030295632102</v>
      </c>
      <c r="Q555" s="4">
        <v>0.26957532681984198</v>
      </c>
      <c r="R555" s="4">
        <v>49.65</v>
      </c>
      <c r="S555" s="4">
        <v>-0.17421575742035</v>
      </c>
      <c r="T555" s="4">
        <v>-0.45681530247436197</v>
      </c>
      <c r="U555" s="4">
        <v>-0.56915204886308302</v>
      </c>
      <c r="V555" s="4">
        <v>4.76075537104433E-3</v>
      </c>
      <c r="W555" s="4">
        <v>120.30475606694699</v>
      </c>
      <c r="X555" s="4">
        <v>-8.2790804658924397</v>
      </c>
      <c r="Y555" s="4">
        <v>-237.24009906463999</v>
      </c>
      <c r="Z555" t="b">
        <v>0</v>
      </c>
      <c r="AA555" t="b">
        <v>0</v>
      </c>
    </row>
    <row r="556" spans="1:27" hidden="1" x14ac:dyDescent="0.2">
      <c r="A556" t="s">
        <v>29</v>
      </c>
      <c r="B556" s="1">
        <v>46555</v>
      </c>
      <c r="C556">
        <v>292.05999755859301</v>
      </c>
      <c r="D556">
        <v>330</v>
      </c>
      <c r="E556" s="4">
        <v>1.0989618995621599</v>
      </c>
      <c r="F556">
        <v>0.03</v>
      </c>
      <c r="G556">
        <v>0</v>
      </c>
      <c r="H556" s="5">
        <v>22.024999999999999</v>
      </c>
      <c r="I556" t="s">
        <v>7</v>
      </c>
      <c r="J556" s="2" t="s">
        <v>81</v>
      </c>
      <c r="K556">
        <v>22.15</v>
      </c>
      <c r="L556">
        <v>21.82</v>
      </c>
      <c r="M556">
        <v>31</v>
      </c>
      <c r="N556">
        <v>4001</v>
      </c>
      <c r="O556" s="4">
        <v>0.29415073532104402</v>
      </c>
      <c r="P556" s="4">
        <v>0.885030295632102</v>
      </c>
      <c r="Q556" s="4">
        <v>0.266354204610596</v>
      </c>
      <c r="R556" s="4">
        <v>22.024999999999899</v>
      </c>
      <c r="S556" s="4">
        <v>-0.17971977963437799</v>
      </c>
      <c r="T556" s="4">
        <v>-0.458942577707741</v>
      </c>
      <c r="U556" s="4">
        <v>0.428686282187487</v>
      </c>
      <c r="V556" s="4">
        <v>4.8136380537833002E-3</v>
      </c>
      <c r="W556" s="4">
        <v>120.187632131157</v>
      </c>
      <c r="X556" s="4">
        <v>-17.6601865097611</v>
      </c>
      <c r="Y556" s="4">
        <v>113.387717774221</v>
      </c>
      <c r="Z556" t="b">
        <v>1</v>
      </c>
      <c r="AA556" t="b">
        <v>0</v>
      </c>
    </row>
    <row r="557" spans="1:27" hidden="1" x14ac:dyDescent="0.2">
      <c r="A557" t="s">
        <v>29</v>
      </c>
      <c r="B557" s="1">
        <v>46773</v>
      </c>
      <c r="C557">
        <v>292.05999755859301</v>
      </c>
      <c r="D557">
        <v>340</v>
      </c>
      <c r="E557" s="5">
        <v>1.6958133396347299</v>
      </c>
      <c r="F557">
        <v>0.03</v>
      </c>
      <c r="G557">
        <v>0</v>
      </c>
      <c r="H557" s="5">
        <v>61.5</v>
      </c>
      <c r="I557" t="s">
        <v>8</v>
      </c>
      <c r="J557">
        <v>59.5</v>
      </c>
      <c r="K557">
        <v>63.5</v>
      </c>
      <c r="L557">
        <v>77.650000000000006</v>
      </c>
      <c r="M557">
        <v>1</v>
      </c>
      <c r="N557">
        <v>152</v>
      </c>
      <c r="O557" s="4">
        <v>0.210090906982421</v>
      </c>
      <c r="P557" s="4">
        <v>0.85899999281939299</v>
      </c>
      <c r="Q557" s="4">
        <v>0.27857614373848799</v>
      </c>
      <c r="R557" s="4">
        <v>61.500000000001499</v>
      </c>
      <c r="S557" s="4">
        <v>-9.7335284476400497E-2</v>
      </c>
      <c r="T557" s="4">
        <v>-0.46010660497357098</v>
      </c>
      <c r="U557" s="4">
        <v>-0.53876993196895595</v>
      </c>
      <c r="V557" s="4">
        <v>3.7475527578350802E-3</v>
      </c>
      <c r="W557" s="4">
        <v>151.012841510355</v>
      </c>
      <c r="X557" s="4">
        <v>-5.8380629565378301</v>
      </c>
      <c r="Y557" s="4">
        <v>-371.134082738296</v>
      </c>
      <c r="Z557" t="b">
        <v>0</v>
      </c>
      <c r="AA557" t="b">
        <v>0</v>
      </c>
    </row>
    <row r="558" spans="1:27" hidden="1" x14ac:dyDescent="0.2">
      <c r="A558" t="s">
        <v>29</v>
      </c>
      <c r="B558" s="1">
        <v>46311</v>
      </c>
      <c r="C558">
        <v>292.05999755859301</v>
      </c>
      <c r="D558">
        <v>315</v>
      </c>
      <c r="E558" s="5">
        <v>0.43092634749613401</v>
      </c>
      <c r="F558">
        <v>0.03</v>
      </c>
      <c r="G558">
        <v>0</v>
      </c>
      <c r="H558" s="5">
        <v>30.824999999999999</v>
      </c>
      <c r="I558" t="s">
        <v>8</v>
      </c>
      <c r="J558">
        <v>29.85</v>
      </c>
      <c r="K558" s="2" t="s">
        <v>35</v>
      </c>
      <c r="L558">
        <v>29.34</v>
      </c>
      <c r="N558">
        <v>26</v>
      </c>
      <c r="O558" s="4">
        <v>0.22614299255371001</v>
      </c>
      <c r="P558" s="4">
        <v>0.92717459542410696</v>
      </c>
      <c r="Q558" s="4">
        <v>0.25331546254728399</v>
      </c>
      <c r="R558" s="4">
        <v>30.824999999995701</v>
      </c>
      <c r="S558" s="4">
        <v>-0.29382360080097297</v>
      </c>
      <c r="T558" s="4">
        <v>-0.46011248698880403</v>
      </c>
      <c r="U558" s="4">
        <v>-0.61555365006806995</v>
      </c>
      <c r="V558" s="4">
        <v>7.86734040379076E-3</v>
      </c>
      <c r="W558" s="4">
        <v>73.254927801419896</v>
      </c>
      <c r="X558" s="4">
        <v>-15.2129565211334</v>
      </c>
      <c r="Y558" s="4">
        <v>-90.754639055760094</v>
      </c>
      <c r="Z558" t="b">
        <v>0</v>
      </c>
      <c r="AA558" t="b">
        <v>0</v>
      </c>
    </row>
    <row r="559" spans="1:27" x14ac:dyDescent="0.2">
      <c r="A559" t="s">
        <v>29</v>
      </c>
      <c r="B559" s="1">
        <v>46773</v>
      </c>
      <c r="C559">
        <v>292.05999755859301</v>
      </c>
      <c r="D559">
        <v>340</v>
      </c>
      <c r="E559" s="4">
        <v>1.6958133396347299</v>
      </c>
      <c r="F559">
        <v>0.03</v>
      </c>
      <c r="G559">
        <v>0</v>
      </c>
      <c r="H559" s="5">
        <v>29.824999999999999</v>
      </c>
      <c r="I559" t="s">
        <v>7</v>
      </c>
      <c r="J559" s="2" t="s">
        <v>40</v>
      </c>
      <c r="K559">
        <v>31.35</v>
      </c>
      <c r="L559" s="2" t="s">
        <v>32</v>
      </c>
      <c r="M559">
        <v>167</v>
      </c>
      <c r="N559">
        <v>3093</v>
      </c>
      <c r="O559" s="4">
        <v>0.317984725494384</v>
      </c>
      <c r="P559" s="4">
        <v>0.85899999281939299</v>
      </c>
      <c r="Q559" s="4">
        <v>0.27460387655220603</v>
      </c>
      <c r="R559" s="4">
        <v>29.825000000002198</v>
      </c>
      <c r="S559" s="4">
        <v>-0.103953517539141</v>
      </c>
      <c r="T559" s="4">
        <v>-0.46155201672722102</v>
      </c>
      <c r="U559" s="4">
        <v>0.45860311813486099</v>
      </c>
      <c r="V559" s="4">
        <v>3.7992313091848901E-3</v>
      </c>
      <c r="W559" s="4">
        <v>150.91228714607601</v>
      </c>
      <c r="X559" s="4">
        <v>-15.3420886917046</v>
      </c>
      <c r="Y559" s="4">
        <v>176.55897088052001</v>
      </c>
      <c r="Z559" t="b">
        <v>1</v>
      </c>
      <c r="AA559" t="b">
        <v>0</v>
      </c>
    </row>
    <row r="560" spans="1:27" hidden="1" x14ac:dyDescent="0.2">
      <c r="A560" t="s">
        <v>29</v>
      </c>
      <c r="B560" s="1">
        <v>46374</v>
      </c>
      <c r="C560">
        <v>292.05999755859301</v>
      </c>
      <c r="D560">
        <v>320</v>
      </c>
      <c r="E560" s="5">
        <v>0.60341093023648795</v>
      </c>
      <c r="F560">
        <v>0.03</v>
      </c>
      <c r="G560">
        <v>0</v>
      </c>
      <c r="H560" s="5">
        <v>37.174999999999997</v>
      </c>
      <c r="I560" t="s">
        <v>8</v>
      </c>
      <c r="J560">
        <v>36.15</v>
      </c>
      <c r="K560">
        <v>38.200000000000003</v>
      </c>
      <c r="L560">
        <v>39.56</v>
      </c>
      <c r="M560">
        <v>4</v>
      </c>
      <c r="N560">
        <v>78</v>
      </c>
      <c r="O560" s="4">
        <v>0.22501385345458899</v>
      </c>
      <c r="P560" s="4">
        <v>0.91268749237060498</v>
      </c>
      <c r="Q560" s="4">
        <v>0.26125362824300902</v>
      </c>
      <c r="R560" s="4">
        <v>37.174999999999798</v>
      </c>
      <c r="S560" s="4">
        <v>-0.25951917488148002</v>
      </c>
      <c r="T560" s="4">
        <v>-0.462459764085908</v>
      </c>
      <c r="U560" s="4">
        <v>-0.60238265536498203</v>
      </c>
      <c r="V560" s="4">
        <v>6.5079493021904999E-3</v>
      </c>
      <c r="W560" s="4">
        <v>87.511236212680899</v>
      </c>
      <c r="X560" s="4">
        <v>-12.5512864330091</v>
      </c>
      <c r="Y560" s="4">
        <v>-128.59101880301</v>
      </c>
      <c r="Z560" t="b">
        <v>0</v>
      </c>
      <c r="AA560" t="b">
        <v>0</v>
      </c>
    </row>
    <row r="561" spans="1:27" x14ac:dyDescent="0.2">
      <c r="A561" t="s">
        <v>29</v>
      </c>
      <c r="B561" s="1">
        <v>46647</v>
      </c>
      <c r="C561">
        <v>292.05999755859301</v>
      </c>
      <c r="D561">
        <v>335</v>
      </c>
      <c r="E561" s="4">
        <v>1.35084416305146</v>
      </c>
      <c r="F561">
        <v>0.03</v>
      </c>
      <c r="G561">
        <v>0</v>
      </c>
      <c r="H561" s="5">
        <v>25.324999999999999</v>
      </c>
      <c r="I561" t="s">
        <v>7</v>
      </c>
      <c r="J561">
        <v>23.15</v>
      </c>
      <c r="K561" s="2" t="s">
        <v>49</v>
      </c>
      <c r="L561">
        <v>26.36</v>
      </c>
      <c r="N561">
        <v>11</v>
      </c>
      <c r="O561" s="4">
        <v>0.31667248275756799</v>
      </c>
      <c r="P561" s="4">
        <v>0.87182088823460802</v>
      </c>
      <c r="Q561" s="4">
        <v>0.27072646922039501</v>
      </c>
      <c r="R561" s="4">
        <v>25.324999999999999</v>
      </c>
      <c r="S561" s="4">
        <v>-0.14982283831116</v>
      </c>
      <c r="T561" s="4">
        <v>-0.46447690172981798</v>
      </c>
      <c r="U561" s="4">
        <v>0.44045219518246798</v>
      </c>
      <c r="V561" s="4">
        <v>4.2926982893068096E-3</v>
      </c>
      <c r="W561" s="4">
        <v>133.90922286857801</v>
      </c>
      <c r="X561" s="4">
        <v>-16.517965565387101</v>
      </c>
      <c r="Y561" s="4">
        <v>139.560393928655</v>
      </c>
      <c r="Z561" t="b">
        <v>1</v>
      </c>
      <c r="AA561" t="b">
        <v>0</v>
      </c>
    </row>
    <row r="562" spans="1:27" hidden="1" x14ac:dyDescent="0.2">
      <c r="A562" t="s">
        <v>29</v>
      </c>
      <c r="B562" s="1">
        <v>46311</v>
      </c>
      <c r="C562">
        <v>292.05999755859301</v>
      </c>
      <c r="D562">
        <v>315</v>
      </c>
      <c r="E562" s="4">
        <v>0.43092634749613401</v>
      </c>
      <c r="F562">
        <v>0.03</v>
      </c>
      <c r="G562">
        <v>0</v>
      </c>
      <c r="H562" s="5">
        <v>11.574999999999999</v>
      </c>
      <c r="I562" t="s">
        <v>7</v>
      </c>
      <c r="J562" s="2" t="s">
        <v>177</v>
      </c>
      <c r="K562" s="3" t="s">
        <v>165</v>
      </c>
      <c r="L562" s="3" t="s">
        <v>185</v>
      </c>
      <c r="M562">
        <v>215</v>
      </c>
      <c r="N562">
        <v>4802</v>
      </c>
      <c r="O562" s="4">
        <v>0.26547975738525298</v>
      </c>
      <c r="P562" s="4">
        <v>0.92717459542410696</v>
      </c>
      <c r="Q562" s="4">
        <v>0.24844870128962601</v>
      </c>
      <c r="R562" s="4">
        <v>11.5749999999999</v>
      </c>
      <c r="S562" s="4">
        <v>-0.30280526779132699</v>
      </c>
      <c r="T562" s="4">
        <v>-0.46589936949683702</v>
      </c>
      <c r="U562" s="4">
        <v>0.38101913433371598</v>
      </c>
      <c r="V562" s="4">
        <v>7.9999869633869194E-3</v>
      </c>
      <c r="W562" s="4">
        <v>73.058914124560701</v>
      </c>
      <c r="X562" s="4">
        <v>-24.0520621561617</v>
      </c>
      <c r="Y562" s="4">
        <v>42.9657042922016</v>
      </c>
      <c r="Z562" t="b">
        <v>1</v>
      </c>
      <c r="AA562" t="b">
        <v>0</v>
      </c>
    </row>
    <row r="563" spans="1:27" hidden="1" x14ac:dyDescent="0.2">
      <c r="A563" t="s">
        <v>29</v>
      </c>
      <c r="B563" s="1">
        <v>46374</v>
      </c>
      <c r="C563">
        <v>292.05999755859301</v>
      </c>
      <c r="D563">
        <v>320</v>
      </c>
      <c r="E563" s="4">
        <v>0.60341093023648795</v>
      </c>
      <c r="F563">
        <v>0.03</v>
      </c>
      <c r="G563">
        <v>0</v>
      </c>
      <c r="H563" s="5">
        <v>14.425000000000001</v>
      </c>
      <c r="I563" t="s">
        <v>7</v>
      </c>
      <c r="J563">
        <v>14.35</v>
      </c>
      <c r="K563" s="2" t="s">
        <v>137</v>
      </c>
      <c r="L563">
        <v>14.35</v>
      </c>
      <c r="M563">
        <v>15</v>
      </c>
      <c r="N563">
        <v>9897</v>
      </c>
      <c r="O563" s="4">
        <v>0.27518425018310499</v>
      </c>
      <c r="P563" s="4">
        <v>0.91268749237060498</v>
      </c>
      <c r="Q563" s="4">
        <v>0.25495220119962497</v>
      </c>
      <c r="R563" s="4">
        <v>14.424999999999899</v>
      </c>
      <c r="S563" s="4">
        <v>-0.27088889031500102</v>
      </c>
      <c r="T563" s="4">
        <v>-0.46893456064073802</v>
      </c>
      <c r="U563" s="4">
        <v>0.39323824496034099</v>
      </c>
      <c r="V563" s="4">
        <v>6.6487223922950204E-3</v>
      </c>
      <c r="W563" s="4">
        <v>87.247761500262399</v>
      </c>
      <c r="X563" s="4">
        <v>-21.444615706219398</v>
      </c>
      <c r="Y563" s="4">
        <v>60.5970363245996</v>
      </c>
      <c r="Z563" t="b">
        <v>1</v>
      </c>
      <c r="AA563" t="b">
        <v>0</v>
      </c>
    </row>
    <row r="564" spans="1:27" hidden="1" x14ac:dyDescent="0.2">
      <c r="A564" t="s">
        <v>29</v>
      </c>
      <c r="B564" s="1">
        <v>46738</v>
      </c>
      <c r="C564">
        <v>292.05999755859301</v>
      </c>
      <c r="D564">
        <v>340</v>
      </c>
      <c r="E564" s="5">
        <v>1.5999885702488701</v>
      </c>
      <c r="F564">
        <v>0.03</v>
      </c>
      <c r="G564">
        <v>0</v>
      </c>
      <c r="H564" s="5">
        <v>61</v>
      </c>
      <c r="I564" t="s">
        <v>8</v>
      </c>
      <c r="J564">
        <v>59</v>
      </c>
      <c r="K564">
        <v>63</v>
      </c>
      <c r="L564">
        <v>77.2</v>
      </c>
      <c r="M564">
        <v>1</v>
      </c>
      <c r="N564">
        <v>16</v>
      </c>
      <c r="O564" s="4">
        <v>0.21256280609130801</v>
      </c>
      <c r="P564" s="4">
        <v>0.85899999281939299</v>
      </c>
      <c r="Q564" s="4">
        <v>0.27907236237278299</v>
      </c>
      <c r="R564" s="4">
        <v>61.000000000003801</v>
      </c>
      <c r="S564" s="4">
        <v>-0.118079298869511</v>
      </c>
      <c r="T564" s="4">
        <v>-0.47107975685744602</v>
      </c>
      <c r="U564" s="4">
        <v>-0.54699758710051904</v>
      </c>
      <c r="V564" s="4">
        <v>3.8426877541954301E-3</v>
      </c>
      <c r="W564" s="4">
        <v>146.35681835837801</v>
      </c>
      <c r="X564" s="4">
        <v>-6.1412024641293304</v>
      </c>
      <c r="Y564" s="4">
        <v>-353.20725913758002</v>
      </c>
      <c r="Z564" t="b">
        <v>0</v>
      </c>
      <c r="AA564" t="b">
        <v>0</v>
      </c>
    </row>
    <row r="565" spans="1:27" hidden="1" x14ac:dyDescent="0.2">
      <c r="A565" t="s">
        <v>29</v>
      </c>
      <c r="B565" s="1">
        <v>46738</v>
      </c>
      <c r="C565">
        <v>292.05999755859301</v>
      </c>
      <c r="D565">
        <v>340</v>
      </c>
      <c r="E565" s="4">
        <v>1.5999885702488701</v>
      </c>
      <c r="F565">
        <v>0.03</v>
      </c>
      <c r="G565">
        <v>0</v>
      </c>
      <c r="H565" s="5">
        <v>28.324999999999999</v>
      </c>
      <c r="I565" t="s">
        <v>7</v>
      </c>
      <c r="J565" s="2" t="s">
        <v>49</v>
      </c>
      <c r="K565" s="2" t="s">
        <v>50</v>
      </c>
      <c r="L565" s="2" t="s">
        <v>44</v>
      </c>
      <c r="M565">
        <v>340</v>
      </c>
      <c r="N565">
        <v>1614</v>
      </c>
      <c r="O565" s="4">
        <v>0.31531446411132802</v>
      </c>
      <c r="P565" s="4">
        <v>0.85899999281939299</v>
      </c>
      <c r="Q565" s="4">
        <v>0.27449647017727902</v>
      </c>
      <c r="R565" s="4">
        <v>28.325000000005399</v>
      </c>
      <c r="S565" s="4">
        <v>-0.12588401626934001</v>
      </c>
      <c r="T565" s="4">
        <v>-0.47309639826514699</v>
      </c>
      <c r="U565" s="4">
        <v>0.44991186759329099</v>
      </c>
      <c r="V565" s="4">
        <v>3.9030282849537301E-3</v>
      </c>
      <c r="W565" s="4">
        <v>146.21754823577101</v>
      </c>
      <c r="X565" s="4">
        <v>-15.6349401396154</v>
      </c>
      <c r="Y565" s="4">
        <v>164.92083618541099</v>
      </c>
      <c r="Z565" t="b">
        <v>1</v>
      </c>
      <c r="AA565" t="b">
        <v>0</v>
      </c>
    </row>
    <row r="566" spans="1:27" hidden="1" x14ac:dyDescent="0.2">
      <c r="A566" t="s">
        <v>29</v>
      </c>
      <c r="B566" s="1">
        <v>46738</v>
      </c>
      <c r="C566">
        <v>292.05999755859301</v>
      </c>
      <c r="D566">
        <v>345</v>
      </c>
      <c r="E566" s="5">
        <v>1.5999885702488701</v>
      </c>
      <c r="F566">
        <v>0.03</v>
      </c>
      <c r="G566">
        <v>0</v>
      </c>
      <c r="H566" s="5">
        <v>72.75</v>
      </c>
      <c r="I566" t="s">
        <v>8</v>
      </c>
      <c r="J566">
        <v>0</v>
      </c>
      <c r="K566">
        <v>0</v>
      </c>
      <c r="L566">
        <v>72.75</v>
      </c>
      <c r="M566">
        <v>1</v>
      </c>
      <c r="N566">
        <v>0</v>
      </c>
      <c r="O566" s="4">
        <v>1.0000000000000001E-5</v>
      </c>
      <c r="P566" s="4">
        <v>0.84655071756114098</v>
      </c>
      <c r="Q566" s="4">
        <v>0.33690570325873098</v>
      </c>
      <c r="R566" s="4">
        <v>72.750000000000497</v>
      </c>
      <c r="S566" s="4">
        <v>-6.5191876812556199E-2</v>
      </c>
      <c r="T566" s="4">
        <v>-0.49134610626726699</v>
      </c>
      <c r="U566" s="4">
        <v>-0.52598938563173203</v>
      </c>
      <c r="V566" s="4">
        <v>3.19851442678829E-3</v>
      </c>
      <c r="W566" s="4">
        <v>147.06783919694001</v>
      </c>
      <c r="X566" s="4">
        <v>-8.6927449097118696</v>
      </c>
      <c r="Y566" s="4">
        <v>-362.19014653551602</v>
      </c>
      <c r="Z566" t="b">
        <v>0</v>
      </c>
      <c r="AA566" t="b">
        <v>0</v>
      </c>
    </row>
    <row r="567" spans="1:27" hidden="1" x14ac:dyDescent="0.2">
      <c r="A567" t="s">
        <v>29</v>
      </c>
      <c r="B567" s="1">
        <v>46346</v>
      </c>
      <c r="C567">
        <v>292.05999755859301</v>
      </c>
      <c r="D567">
        <v>320</v>
      </c>
      <c r="E567" s="27">
        <v>0.52675111540592401</v>
      </c>
      <c r="F567">
        <v>0.03</v>
      </c>
      <c r="G567">
        <v>0</v>
      </c>
      <c r="H567" s="5">
        <v>36.099999999999902</v>
      </c>
      <c r="I567" t="s">
        <v>8</v>
      </c>
      <c r="J567">
        <v>35.15</v>
      </c>
      <c r="K567">
        <v>37.049999999999997</v>
      </c>
      <c r="L567">
        <v>39.799999999999997</v>
      </c>
      <c r="M567">
        <v>1</v>
      </c>
      <c r="N567">
        <v>24</v>
      </c>
      <c r="O567" s="4">
        <v>0.225685233459472</v>
      </c>
      <c r="P567" s="4">
        <v>0.91268749237060498</v>
      </c>
      <c r="Q567" s="4">
        <v>0.26030200924163699</v>
      </c>
      <c r="R567" s="4">
        <v>36.100000000011001</v>
      </c>
      <c r="S567" s="4">
        <v>-0.30549083682341199</v>
      </c>
      <c r="T567" s="4">
        <v>-0.49441184405324701</v>
      </c>
      <c r="U567" s="4">
        <v>-0.62000382610126703</v>
      </c>
      <c r="V567" s="4">
        <v>6.9006904394541902E-3</v>
      </c>
      <c r="W567" s="4">
        <v>80.708575935677203</v>
      </c>
      <c r="X567" s="4">
        <v>-13.4263306290917</v>
      </c>
      <c r="Y567" s="4">
        <v>-114.39892016204</v>
      </c>
      <c r="Z567" t="b">
        <v>0</v>
      </c>
      <c r="AA567" t="b">
        <v>0</v>
      </c>
    </row>
    <row r="568" spans="1:27" hidden="1" x14ac:dyDescent="0.2">
      <c r="A568" t="s">
        <v>29</v>
      </c>
      <c r="B568" s="1">
        <v>46283</v>
      </c>
      <c r="C568">
        <v>292.05999755859301</v>
      </c>
      <c r="D568">
        <v>315</v>
      </c>
      <c r="E568" s="5">
        <v>0.354266533880364</v>
      </c>
      <c r="F568">
        <v>0.03</v>
      </c>
      <c r="G568">
        <v>0</v>
      </c>
      <c r="H568" s="5">
        <v>29.975000000000001</v>
      </c>
      <c r="I568" t="s">
        <v>8</v>
      </c>
      <c r="J568">
        <v>29.45</v>
      </c>
      <c r="K568" s="2" t="s">
        <v>34</v>
      </c>
      <c r="L568">
        <v>28.15</v>
      </c>
      <c r="M568">
        <v>10</v>
      </c>
      <c r="N568">
        <v>31</v>
      </c>
      <c r="O568" s="4">
        <v>0.22843178802490199</v>
      </c>
      <c r="P568" s="4">
        <v>0.92717459542410696</v>
      </c>
      <c r="Q568" s="4">
        <v>0.25905709929651199</v>
      </c>
      <c r="R568" s="4">
        <v>29.974999999999799</v>
      </c>
      <c r="S568" s="4">
        <v>-0.34436307036488301</v>
      </c>
      <c r="T568" s="4">
        <v>-0.49855461620914499</v>
      </c>
      <c r="U568" s="4">
        <v>-0.63471337101993097</v>
      </c>
      <c r="V568" s="4">
        <v>8.3488531045243508E-3</v>
      </c>
      <c r="W568" s="4">
        <v>65.357675976233097</v>
      </c>
      <c r="X568" s="4">
        <v>-17.435890705600301</v>
      </c>
      <c r="Y568" s="4">
        <v>-76.291080406408298</v>
      </c>
      <c r="Z568" t="b">
        <v>0</v>
      </c>
      <c r="AA568" t="b">
        <v>0</v>
      </c>
    </row>
    <row r="569" spans="1:27" hidden="1" x14ac:dyDescent="0.2">
      <c r="A569" t="s">
        <v>29</v>
      </c>
      <c r="B569" s="1">
        <v>46346</v>
      </c>
      <c r="C569">
        <v>292.05999755859301</v>
      </c>
      <c r="D569">
        <v>320</v>
      </c>
      <c r="E569" s="4">
        <v>0.52675111540592401</v>
      </c>
      <c r="F569">
        <v>0.03</v>
      </c>
      <c r="G569">
        <v>0</v>
      </c>
      <c r="H569" s="5">
        <v>12.824999999999999</v>
      </c>
      <c r="I569" t="s">
        <v>7</v>
      </c>
      <c r="J569" s="2" t="s">
        <v>171</v>
      </c>
      <c r="K569" s="3" t="s">
        <v>169</v>
      </c>
      <c r="L569" s="3" t="s">
        <v>172</v>
      </c>
      <c r="M569">
        <v>19</v>
      </c>
      <c r="N569">
        <v>823</v>
      </c>
      <c r="O569" s="4">
        <v>0.27506218109130798</v>
      </c>
      <c r="P569" s="4">
        <v>0.91268749237060498</v>
      </c>
      <c r="Q569" s="4">
        <v>0.25593423021610601</v>
      </c>
      <c r="R569" s="4">
        <v>12.8250000000317</v>
      </c>
      <c r="S569" s="4">
        <v>-0.31390142998655002</v>
      </c>
      <c r="T569" s="4">
        <v>-0.49965240708382902</v>
      </c>
      <c r="U569" s="4">
        <v>0.37679795213428102</v>
      </c>
      <c r="V569" s="4">
        <v>7.0002003828516304E-3</v>
      </c>
      <c r="W569" s="4">
        <v>80.498625583888696</v>
      </c>
      <c r="X569" s="4">
        <v>-22.4727391582344</v>
      </c>
      <c r="Y569" s="4">
        <v>51.212117723094202</v>
      </c>
      <c r="Z569" t="b">
        <v>1</v>
      </c>
      <c r="AA569" t="b">
        <v>0</v>
      </c>
    </row>
    <row r="570" spans="1:27" hidden="1" x14ac:dyDescent="0.2">
      <c r="A570" t="s">
        <v>29</v>
      </c>
      <c r="B570" s="1">
        <v>46199</v>
      </c>
      <c r="C570">
        <v>292.05999755859301</v>
      </c>
      <c r="D570">
        <v>305</v>
      </c>
      <c r="E570" s="5">
        <v>0.124287092298907</v>
      </c>
      <c r="F570">
        <v>0.03</v>
      </c>
      <c r="G570">
        <v>0</v>
      </c>
      <c r="H570" s="5">
        <v>17.274999999999999</v>
      </c>
      <c r="I570" t="s">
        <v>8</v>
      </c>
      <c r="J570">
        <v>16.25</v>
      </c>
      <c r="K570" s="2" t="s">
        <v>121</v>
      </c>
      <c r="L570">
        <v>15.88</v>
      </c>
      <c r="N570">
        <v>10</v>
      </c>
      <c r="O570" s="4">
        <v>0.24762715270996</v>
      </c>
      <c r="P570" s="4">
        <v>0.95757376248719195</v>
      </c>
      <c r="Q570" s="4">
        <v>0.24627093591570701</v>
      </c>
      <c r="R570" s="4">
        <v>17.274999999999999</v>
      </c>
      <c r="S570" s="4">
        <v>-0.41297416037163498</v>
      </c>
      <c r="T570" s="4">
        <v>-0.49979543845999702</v>
      </c>
      <c r="U570" s="4">
        <v>-0.66018722727159596</v>
      </c>
      <c r="V570" s="4">
        <v>1.44470062483367E-2</v>
      </c>
      <c r="W570" s="4">
        <v>37.719089760312897</v>
      </c>
      <c r="X570" s="4">
        <v>-31.066912301065798</v>
      </c>
      <c r="Y570" s="4">
        <v>-26.111385732526202</v>
      </c>
      <c r="Z570" t="b">
        <v>0</v>
      </c>
      <c r="AA570" t="b">
        <v>0</v>
      </c>
    </row>
    <row r="571" spans="1:27" hidden="1" x14ac:dyDescent="0.2">
      <c r="A571" t="s">
        <v>29</v>
      </c>
      <c r="B571" s="1">
        <v>46220</v>
      </c>
      <c r="C571">
        <v>292.05999755859301</v>
      </c>
      <c r="D571">
        <v>325</v>
      </c>
      <c r="E571" s="5">
        <v>0.18178195212440099</v>
      </c>
      <c r="F571">
        <v>0.03</v>
      </c>
      <c r="G571">
        <v>0</v>
      </c>
      <c r="H571" s="5">
        <v>52.3</v>
      </c>
      <c r="I571" t="s">
        <v>8</v>
      </c>
      <c r="J571">
        <v>0</v>
      </c>
      <c r="K571">
        <v>0</v>
      </c>
      <c r="L571">
        <v>52.3</v>
      </c>
      <c r="M571">
        <v>5</v>
      </c>
      <c r="N571">
        <v>0</v>
      </c>
      <c r="O571" s="4">
        <v>1.0000000000000001E-5</v>
      </c>
      <c r="P571" s="4">
        <v>0.89864614633413398</v>
      </c>
      <c r="Q571" s="4">
        <v>0.66197968238738603</v>
      </c>
      <c r="R571" s="4">
        <v>52.299999999999898</v>
      </c>
      <c r="S571" s="4">
        <v>-0.218191191785049</v>
      </c>
      <c r="T571" s="4">
        <v>-0.50043215244273198</v>
      </c>
      <c r="U571" s="4">
        <v>-0.58635992615082599</v>
      </c>
      <c r="V571" s="4">
        <v>4.7258521690251203E-3</v>
      </c>
      <c r="W571" s="4">
        <v>48.508708244412901</v>
      </c>
      <c r="X571" s="4">
        <v>-81.618424583770903</v>
      </c>
      <c r="Y571" s="4">
        <v>-40.637769605778203</v>
      </c>
      <c r="Z571" t="b">
        <v>0</v>
      </c>
      <c r="AA571" t="b">
        <v>0</v>
      </c>
    </row>
    <row r="572" spans="1:27" x14ac:dyDescent="0.2">
      <c r="A572" t="s">
        <v>29</v>
      </c>
      <c r="B572" s="1">
        <v>46647</v>
      </c>
      <c r="C572">
        <v>292.05999755859301</v>
      </c>
      <c r="D572">
        <v>340</v>
      </c>
      <c r="E572" s="4">
        <v>1.35084416305146</v>
      </c>
      <c r="F572">
        <v>0.03</v>
      </c>
      <c r="G572">
        <v>0</v>
      </c>
      <c r="H572" s="5">
        <v>23.875</v>
      </c>
      <c r="I572" t="s">
        <v>7</v>
      </c>
      <c r="J572">
        <v>21.75</v>
      </c>
      <c r="K572">
        <v>26</v>
      </c>
      <c r="L572">
        <v>24.54</v>
      </c>
      <c r="N572">
        <v>1</v>
      </c>
      <c r="O572" s="4">
        <v>0.316001102752685</v>
      </c>
      <c r="P572" s="4">
        <v>0.85899999281939299</v>
      </c>
      <c r="Q572" s="4">
        <v>0.27111577053448899</v>
      </c>
      <c r="R572" s="4">
        <v>23.874999999999901</v>
      </c>
      <c r="S572" s="4">
        <v>-0.196171678140098</v>
      </c>
      <c r="T572" s="4">
        <v>-0.511278210209963</v>
      </c>
      <c r="U572" s="4">
        <v>0.42223789745588802</v>
      </c>
      <c r="V572" s="4">
        <v>4.2523013485472501E-3</v>
      </c>
      <c r="W572" s="4">
        <v>132.83980211952201</v>
      </c>
      <c r="X572" s="4">
        <v>-16.3138543530787</v>
      </c>
      <c r="Y572" s="4">
        <v>134.333075836218</v>
      </c>
      <c r="Z572" t="b">
        <v>1</v>
      </c>
      <c r="AA572" t="b">
        <v>0</v>
      </c>
    </row>
    <row r="573" spans="1:27" hidden="1" x14ac:dyDescent="0.2">
      <c r="A573" t="s">
        <v>29</v>
      </c>
      <c r="B573" s="1">
        <v>46465</v>
      </c>
      <c r="C573">
        <v>292.05999755859301</v>
      </c>
      <c r="D573">
        <v>330</v>
      </c>
      <c r="E573" s="5">
        <v>0.852555335781364</v>
      </c>
      <c r="F573">
        <v>0.03</v>
      </c>
      <c r="G573">
        <v>0</v>
      </c>
      <c r="H573" s="5">
        <v>47.3</v>
      </c>
      <c r="I573" t="s">
        <v>8</v>
      </c>
      <c r="J573">
        <v>45.7</v>
      </c>
      <c r="K573">
        <v>48.9</v>
      </c>
      <c r="L573">
        <v>51.75</v>
      </c>
      <c r="M573">
        <v>10</v>
      </c>
      <c r="N573">
        <v>13</v>
      </c>
      <c r="O573" s="4">
        <v>0.22335066207885701</v>
      </c>
      <c r="P573" s="4">
        <v>0.885030295632102</v>
      </c>
      <c r="Q573" s="4">
        <v>0.26821495336628898</v>
      </c>
      <c r="R573" s="4">
        <v>47.3</v>
      </c>
      <c r="S573" s="4">
        <v>-0.26605992330154599</v>
      </c>
      <c r="T573" s="4">
        <v>-0.51371331212580895</v>
      </c>
      <c r="U573" s="4">
        <v>-0.60490347028453995</v>
      </c>
      <c r="V573" s="4">
        <v>5.3238072092772898E-3</v>
      </c>
      <c r="W573" s="4">
        <v>103.841759452578</v>
      </c>
      <c r="X573" s="4">
        <v>-9.6153292045990906</v>
      </c>
      <c r="Y573" s="4">
        <v>-190.94520386159999</v>
      </c>
      <c r="Z573" t="b">
        <v>0</v>
      </c>
      <c r="AA573" t="b">
        <v>0</v>
      </c>
    </row>
    <row r="574" spans="1:27" hidden="1" x14ac:dyDescent="0.2">
      <c r="A574" t="s">
        <v>29</v>
      </c>
      <c r="B574" s="1">
        <v>47102</v>
      </c>
      <c r="C574">
        <v>292.05999755859301</v>
      </c>
      <c r="D574">
        <v>360</v>
      </c>
      <c r="E574" s="5">
        <v>2.5965662305023098</v>
      </c>
      <c r="F574">
        <v>0.03</v>
      </c>
      <c r="G574">
        <v>0</v>
      </c>
      <c r="H574" s="5">
        <v>80.674999999999997</v>
      </c>
      <c r="I574" t="s">
        <v>8</v>
      </c>
      <c r="J574">
        <v>78.5</v>
      </c>
      <c r="K574">
        <v>82.85</v>
      </c>
      <c r="L574">
        <v>79.87</v>
      </c>
      <c r="M574">
        <v>2</v>
      </c>
      <c r="N574">
        <v>684</v>
      </c>
      <c r="O574" s="4">
        <v>0.19257399230957001</v>
      </c>
      <c r="P574" s="4">
        <v>0.811277770996093</v>
      </c>
      <c r="Q574" s="4">
        <v>0.29126106557529602</v>
      </c>
      <c r="R574" s="4">
        <v>80.675000000001205</v>
      </c>
      <c r="S574" s="4">
        <v>-4.4979746112891301E-2</v>
      </c>
      <c r="T574" s="4">
        <v>-0.514313875103935</v>
      </c>
      <c r="U574" s="4">
        <v>-0.51793827356354405</v>
      </c>
      <c r="V574" s="4">
        <v>2.9074785862651898E-3</v>
      </c>
      <c r="W574" s="4">
        <v>187.56099066432299</v>
      </c>
      <c r="X574" s="4">
        <v>-3.5611894636242898</v>
      </c>
      <c r="Y574" s="4">
        <v>-602.25808996523597</v>
      </c>
      <c r="Z574" t="b">
        <v>0</v>
      </c>
      <c r="AA574" t="b">
        <v>0</v>
      </c>
    </row>
    <row r="575" spans="1:27" hidden="1" x14ac:dyDescent="0.2">
      <c r="A575" t="s">
        <v>29</v>
      </c>
      <c r="B575" s="1">
        <v>46738</v>
      </c>
      <c r="C575">
        <v>292.05999755859301</v>
      </c>
      <c r="D575">
        <v>345</v>
      </c>
      <c r="E575" s="4">
        <v>1.5999885702488701</v>
      </c>
      <c r="F575">
        <v>0.03</v>
      </c>
      <c r="G575">
        <v>0</v>
      </c>
      <c r="H575" s="5">
        <v>26.725000000000001</v>
      </c>
      <c r="I575" t="s">
        <v>7</v>
      </c>
      <c r="J575" s="2" t="s">
        <v>55</v>
      </c>
      <c r="K575">
        <v>27.95</v>
      </c>
      <c r="L575" s="2" t="s">
        <v>56</v>
      </c>
      <c r="M575">
        <v>129</v>
      </c>
      <c r="N575">
        <v>432</v>
      </c>
      <c r="O575" s="4">
        <v>0.31340713455200098</v>
      </c>
      <c r="P575" s="4">
        <v>0.84655071756114098</v>
      </c>
      <c r="Q575" s="4">
        <v>0.27367226710437997</v>
      </c>
      <c r="R575" s="4">
        <v>26.725000000060099</v>
      </c>
      <c r="S575" s="4">
        <v>-0.16947960431162301</v>
      </c>
      <c r="T575" s="4">
        <v>-0.51564944644524302</v>
      </c>
      <c r="U575" s="4">
        <v>0.43270970684729798</v>
      </c>
      <c r="V575" s="4">
        <v>3.8896593244393401E-3</v>
      </c>
      <c r="W575" s="4">
        <v>145.27918336445299</v>
      </c>
      <c r="X575" s="4">
        <v>-15.41430572082</v>
      </c>
      <c r="Y575" s="4">
        <v>159.44237448074799</v>
      </c>
      <c r="Z575" t="b">
        <v>1</v>
      </c>
      <c r="AA575" t="b">
        <v>0</v>
      </c>
    </row>
    <row r="576" spans="1:27" hidden="1" x14ac:dyDescent="0.2">
      <c r="A576" t="s">
        <v>29</v>
      </c>
      <c r="B576" s="1">
        <v>46283</v>
      </c>
      <c r="C576">
        <v>292.05999755859301</v>
      </c>
      <c r="D576">
        <v>315</v>
      </c>
      <c r="E576" s="4">
        <v>0.354266533880364</v>
      </c>
      <c r="F576">
        <v>0.03</v>
      </c>
      <c r="G576">
        <v>0</v>
      </c>
      <c r="H576" s="5">
        <v>9.5749999999999993</v>
      </c>
      <c r="I576" t="s">
        <v>7</v>
      </c>
      <c r="J576" s="2" t="s">
        <v>240</v>
      </c>
      <c r="K576" s="3" t="s">
        <v>229</v>
      </c>
      <c r="L576" s="3" t="s">
        <v>241</v>
      </c>
      <c r="M576">
        <v>27</v>
      </c>
      <c r="N576">
        <v>3456</v>
      </c>
      <c r="O576" s="4">
        <v>0.26175665008544902</v>
      </c>
      <c r="P576" s="4">
        <v>0.92717459542410696</v>
      </c>
      <c r="Q576" s="4">
        <v>0.24691720711298601</v>
      </c>
      <c r="R576" s="4">
        <v>9.5749999999993705</v>
      </c>
      <c r="S576" s="4">
        <v>-0.36869729863695</v>
      </c>
      <c r="T576" s="4">
        <v>-0.51566314502250699</v>
      </c>
      <c r="U576" s="4">
        <v>0.35617668124615398</v>
      </c>
      <c r="V576" s="4">
        <v>8.6836652313787999E-3</v>
      </c>
      <c r="W576" s="4">
        <v>64.7930928428041</v>
      </c>
      <c r="X576" s="4">
        <v>-25.413291143985202</v>
      </c>
      <c r="Y576" s="4">
        <v>33.460460186447598</v>
      </c>
      <c r="Z576" t="b">
        <v>1</v>
      </c>
      <c r="AA576" t="b">
        <v>0</v>
      </c>
    </row>
    <row r="577" spans="1:27" hidden="1" x14ac:dyDescent="0.2">
      <c r="A577" t="s">
        <v>29</v>
      </c>
      <c r="B577" s="1">
        <v>46162</v>
      </c>
      <c r="C577">
        <v>292.05999755859301</v>
      </c>
      <c r="D577">
        <v>297.5</v>
      </c>
      <c r="E577" s="4">
        <v>2.29866642519393E-2</v>
      </c>
      <c r="F577">
        <v>0.03</v>
      </c>
      <c r="G577">
        <v>0</v>
      </c>
      <c r="H577" s="5">
        <v>2.085</v>
      </c>
      <c r="I577" t="s">
        <v>7</v>
      </c>
      <c r="J577" s="3" t="s">
        <v>426</v>
      </c>
      <c r="K577" s="3" t="s">
        <v>410</v>
      </c>
      <c r="L577" s="2" t="s">
        <v>425</v>
      </c>
      <c r="M577">
        <v>9</v>
      </c>
      <c r="N577">
        <v>85</v>
      </c>
      <c r="O577" s="4">
        <v>0.233894379882812</v>
      </c>
      <c r="P577" s="4">
        <v>0.98171427750787799</v>
      </c>
      <c r="Q577" s="4">
        <v>0.23525941286381799</v>
      </c>
      <c r="R577" s="4">
        <v>2.0850000000000199</v>
      </c>
      <c r="S577" s="4">
        <v>-0.480234547695779</v>
      </c>
      <c r="T577" s="4">
        <v>-0.51590305912128098</v>
      </c>
      <c r="U577" s="4">
        <v>0.315530311875581</v>
      </c>
      <c r="V577" s="4">
        <v>3.4125056031061599E-2</v>
      </c>
      <c r="W577" s="4">
        <v>15.7412961241064</v>
      </c>
      <c r="X577" s="4">
        <v>-83.255031986531307</v>
      </c>
      <c r="Y577" s="4">
        <v>2.0703808540825901</v>
      </c>
      <c r="Z577" t="b">
        <v>1</v>
      </c>
      <c r="AA577" t="b">
        <v>0</v>
      </c>
    </row>
    <row r="578" spans="1:27" hidden="1" x14ac:dyDescent="0.2">
      <c r="A578" t="s">
        <v>29</v>
      </c>
      <c r="B578" s="1">
        <v>46171</v>
      </c>
      <c r="C578">
        <v>292.05999755859301</v>
      </c>
      <c r="D578">
        <v>300</v>
      </c>
      <c r="E578" s="4">
        <v>4.7627303797627099E-2</v>
      </c>
      <c r="F578">
        <v>0.03</v>
      </c>
      <c r="G578">
        <v>0</v>
      </c>
      <c r="H578" s="5">
        <v>3.0750000000000002</v>
      </c>
      <c r="I578" t="s">
        <v>7</v>
      </c>
      <c r="J578" s="2" t="s">
        <v>359</v>
      </c>
      <c r="K578" s="2" t="s">
        <v>337</v>
      </c>
      <c r="L578" s="2" t="s">
        <v>337</v>
      </c>
      <c r="M578">
        <v>682</v>
      </c>
      <c r="N578">
        <v>12935</v>
      </c>
      <c r="O578" s="4">
        <v>0.233650241699218</v>
      </c>
      <c r="P578" s="4">
        <v>0.97353332519531199</v>
      </c>
      <c r="Q578" s="4">
        <v>0.23729025791740199</v>
      </c>
      <c r="R578" s="4">
        <v>3.0750000000000002</v>
      </c>
      <c r="S578" s="4">
        <v>-0.46448428089164401</v>
      </c>
      <c r="T578" s="4">
        <v>-0.51626974904002099</v>
      </c>
      <c r="U578" s="4">
        <v>0.321150409494872</v>
      </c>
      <c r="V578" s="4">
        <v>2.3679989738552398E-2</v>
      </c>
      <c r="W578" s="4">
        <v>22.827669139650698</v>
      </c>
      <c r="X578" s="4">
        <v>-59.587972884752404</v>
      </c>
      <c r="Y578" s="4">
        <v>4.3207579455482099</v>
      </c>
      <c r="Z578" t="b">
        <v>1</v>
      </c>
      <c r="AA578" t="b">
        <v>0</v>
      </c>
    </row>
    <row r="579" spans="1:27" hidden="1" x14ac:dyDescent="0.2">
      <c r="A579" t="s">
        <v>29</v>
      </c>
      <c r="B579" s="1">
        <v>47102</v>
      </c>
      <c r="C579">
        <v>292.05999755859301</v>
      </c>
      <c r="D579">
        <v>360</v>
      </c>
      <c r="E579" s="4">
        <v>2.5965662305023098</v>
      </c>
      <c r="F579">
        <v>0.03</v>
      </c>
      <c r="G579">
        <v>0</v>
      </c>
      <c r="H579" s="5">
        <v>37.475000000000001</v>
      </c>
      <c r="I579" t="s">
        <v>7</v>
      </c>
      <c r="J579">
        <v>35.5</v>
      </c>
      <c r="K579">
        <v>39.450000000000003</v>
      </c>
      <c r="L579">
        <v>38.51</v>
      </c>
      <c r="M579">
        <v>27</v>
      </c>
      <c r="N579">
        <v>567</v>
      </c>
      <c r="O579" s="4">
        <v>0.32950499603271399</v>
      </c>
      <c r="P579" s="4">
        <v>0.811277770996093</v>
      </c>
      <c r="Q579" s="4">
        <v>0.27931961696825702</v>
      </c>
      <c r="R579" s="4">
        <v>37.475000000006503</v>
      </c>
      <c r="S579" s="4">
        <v>-6.6556327001564206E-2</v>
      </c>
      <c r="T579" s="4">
        <v>-0.51664816773892197</v>
      </c>
      <c r="U579" s="4">
        <v>0.47346745730696199</v>
      </c>
      <c r="V579" s="4">
        <v>3.0281329688526498E-3</v>
      </c>
      <c r="W579" s="4">
        <v>187.33543733881999</v>
      </c>
      <c r="X579" s="4">
        <v>-13.10026569683</v>
      </c>
      <c r="Y579" s="4">
        <v>261.74920726555803</v>
      </c>
      <c r="Z579" t="b">
        <v>1</v>
      </c>
      <c r="AA579" t="b">
        <v>0</v>
      </c>
    </row>
    <row r="580" spans="1:27" hidden="1" x14ac:dyDescent="0.2">
      <c r="A580" t="s">
        <v>29</v>
      </c>
      <c r="B580" s="1">
        <v>46829</v>
      </c>
      <c r="C580">
        <v>292.05999755859301</v>
      </c>
      <c r="D580">
        <v>350</v>
      </c>
      <c r="E580" s="5">
        <v>1.8491329737870399</v>
      </c>
      <c r="F580">
        <v>0.03</v>
      </c>
      <c r="G580">
        <v>0</v>
      </c>
      <c r="H580" s="5">
        <v>69.75</v>
      </c>
      <c r="I580" t="s">
        <v>8</v>
      </c>
      <c r="J580">
        <v>67.5</v>
      </c>
      <c r="K580">
        <v>72</v>
      </c>
      <c r="L580">
        <v>68.05</v>
      </c>
      <c r="M580">
        <v>18</v>
      </c>
      <c r="N580">
        <v>256</v>
      </c>
      <c r="O580" s="4">
        <v>0.20676452423095601</v>
      </c>
      <c r="P580" s="4">
        <v>0.83445713588169601</v>
      </c>
      <c r="Q580" s="4">
        <v>0.28433407198935401</v>
      </c>
      <c r="R580" s="4">
        <v>69.750000000044395</v>
      </c>
      <c r="S580" s="4">
        <v>-0.13126373954249199</v>
      </c>
      <c r="T580" s="4">
        <v>-0.51790925397433296</v>
      </c>
      <c r="U580" s="4">
        <v>-0.55221666239779599</v>
      </c>
      <c r="V580" s="4">
        <v>3.5025434268482901E-3</v>
      </c>
      <c r="W580" s="4">
        <v>157.08138826143701</v>
      </c>
      <c r="X580" s="4">
        <v>-5.1459888276149099</v>
      </c>
      <c r="Y580" s="4">
        <v>-427.20592517250401</v>
      </c>
      <c r="Z580" t="b">
        <v>0</v>
      </c>
      <c r="AA580" t="b">
        <v>0</v>
      </c>
    </row>
    <row r="581" spans="1:27" hidden="1" x14ac:dyDescent="0.2">
      <c r="A581" t="s">
        <v>29</v>
      </c>
      <c r="B581" s="1">
        <v>46374</v>
      </c>
      <c r="C581">
        <v>292.05999755859301</v>
      </c>
      <c r="D581">
        <v>340</v>
      </c>
      <c r="E581" s="5">
        <v>0.60341093023648795</v>
      </c>
      <c r="F581">
        <v>0.03</v>
      </c>
      <c r="G581">
        <v>0</v>
      </c>
      <c r="H581" s="5">
        <v>89.924999999999997</v>
      </c>
      <c r="I581" t="s">
        <v>8</v>
      </c>
      <c r="J581">
        <v>88</v>
      </c>
      <c r="K581">
        <v>91.85</v>
      </c>
      <c r="L581">
        <v>75.86</v>
      </c>
      <c r="M581">
        <v>1</v>
      </c>
      <c r="N581">
        <v>1</v>
      </c>
      <c r="O581" s="4">
        <v>0.64961593063354495</v>
      </c>
      <c r="P581" s="4">
        <v>0.85899999281939299</v>
      </c>
      <c r="Q581" s="4">
        <v>0.69964839898780595</v>
      </c>
      <c r="R581" s="4">
        <v>89.924999999998604</v>
      </c>
      <c r="S581" s="4">
        <v>2.5397576348399099E-2</v>
      </c>
      <c r="T581" s="4">
        <v>-0.51808600809563599</v>
      </c>
      <c r="U581" s="4">
        <v>-0.48986892213975602</v>
      </c>
      <c r="V581" s="4">
        <v>2.5125313511426199E-3</v>
      </c>
      <c r="W581" s="4">
        <v>90.479181141062597</v>
      </c>
      <c r="X581" s="4">
        <v>-45.464928860630401</v>
      </c>
      <c r="Y581" s="4">
        <v>-140.59240322024499</v>
      </c>
      <c r="Z581" t="b">
        <v>0</v>
      </c>
      <c r="AA581" t="b">
        <v>0</v>
      </c>
    </row>
    <row r="582" spans="1:27" hidden="1" x14ac:dyDescent="0.2">
      <c r="A582" t="s">
        <v>29</v>
      </c>
      <c r="B582" s="1">
        <v>46283</v>
      </c>
      <c r="C582">
        <v>292.05999755859301</v>
      </c>
      <c r="D582">
        <v>335</v>
      </c>
      <c r="E582" s="5">
        <v>0.354266533880364</v>
      </c>
      <c r="F582">
        <v>0.03</v>
      </c>
      <c r="G582">
        <v>0</v>
      </c>
      <c r="H582" s="5">
        <v>70.180000000000007</v>
      </c>
      <c r="I582" t="s">
        <v>8</v>
      </c>
      <c r="J582">
        <v>0</v>
      </c>
      <c r="K582">
        <v>0</v>
      </c>
      <c r="L582">
        <v>70.180000000000007</v>
      </c>
      <c r="M582">
        <v>33</v>
      </c>
      <c r="N582">
        <v>0</v>
      </c>
      <c r="O582" s="4">
        <v>1.0000000000000001E-5</v>
      </c>
      <c r="P582" s="4">
        <v>0.87182088823460802</v>
      </c>
      <c r="Q582" s="4">
        <v>0.65234737117587904</v>
      </c>
      <c r="R582" s="4">
        <v>70.180000000000007</v>
      </c>
      <c r="S582" s="4">
        <v>-0.13176853818305501</v>
      </c>
      <c r="T582" s="4">
        <v>-0.52004760817264095</v>
      </c>
      <c r="U582" s="4">
        <v>-0.55241631379408496</v>
      </c>
      <c r="V582" s="4">
        <v>3.4875760907423902E-3</v>
      </c>
      <c r="W582" s="4">
        <v>68.750663054448296</v>
      </c>
      <c r="X582" s="4">
        <v>-56.353268929892401</v>
      </c>
      <c r="Y582" s="4">
        <v>-82.019329948764494</v>
      </c>
      <c r="Z582" t="b">
        <v>0</v>
      </c>
      <c r="AA582" t="b">
        <v>0</v>
      </c>
    </row>
    <row r="583" spans="1:27" hidden="1" x14ac:dyDescent="0.2">
      <c r="A583" t="s">
        <v>29</v>
      </c>
      <c r="B583" s="1">
        <v>46829</v>
      </c>
      <c r="C583">
        <v>292.05999755859301</v>
      </c>
      <c r="D583">
        <v>350</v>
      </c>
      <c r="E583" s="4">
        <v>1.8491329737870399</v>
      </c>
      <c r="F583">
        <v>0.03</v>
      </c>
      <c r="G583">
        <v>0</v>
      </c>
      <c r="H583" s="5">
        <v>29.174999999999901</v>
      </c>
      <c r="I583" t="s">
        <v>7</v>
      </c>
      <c r="J583">
        <v>27.45</v>
      </c>
      <c r="K583" s="2" t="s">
        <v>30</v>
      </c>
      <c r="L583">
        <v>31.79</v>
      </c>
      <c r="M583">
        <v>5</v>
      </c>
      <c r="N583">
        <v>1380</v>
      </c>
      <c r="O583" s="4">
        <v>0.319205416412353</v>
      </c>
      <c r="P583" s="4">
        <v>0.83445713588169601</v>
      </c>
      <c r="Q583" s="4">
        <v>0.27463177119346699</v>
      </c>
      <c r="R583" s="4">
        <v>29.1749999999365</v>
      </c>
      <c r="S583" s="4">
        <v>-0.14932759235814499</v>
      </c>
      <c r="T583" s="4">
        <v>-0.52277964370569197</v>
      </c>
      <c r="U583" s="4">
        <v>0.44064757190362902</v>
      </c>
      <c r="V583" s="4">
        <v>3.61710429720847E-3</v>
      </c>
      <c r="W583" s="4">
        <v>156.68380400764499</v>
      </c>
      <c r="X583" s="4">
        <v>-14.6208933748939</v>
      </c>
      <c r="Y583" s="4">
        <v>184.02669132553501</v>
      </c>
      <c r="Z583" t="b">
        <v>1</v>
      </c>
      <c r="AA583" t="b">
        <v>0</v>
      </c>
    </row>
    <row r="584" spans="1:27" hidden="1" x14ac:dyDescent="0.2">
      <c r="A584" t="s">
        <v>29</v>
      </c>
      <c r="B584" s="1">
        <v>46465</v>
      </c>
      <c r="C584">
        <v>292.05999755859301</v>
      </c>
      <c r="D584">
        <v>330</v>
      </c>
      <c r="E584" s="4">
        <v>0.852555335781364</v>
      </c>
      <c r="F584">
        <v>0.03</v>
      </c>
      <c r="G584">
        <v>0</v>
      </c>
      <c r="H584" s="5">
        <v>16.75</v>
      </c>
      <c r="I584" t="s">
        <v>7</v>
      </c>
      <c r="J584">
        <v>16.55</v>
      </c>
      <c r="K584">
        <v>16.95</v>
      </c>
      <c r="L584">
        <v>17.149999999999999</v>
      </c>
      <c r="M584">
        <v>10</v>
      </c>
      <c r="N584">
        <v>1534</v>
      </c>
      <c r="O584" s="4">
        <v>0.283591758880615</v>
      </c>
      <c r="P584" s="4">
        <v>0.885030295632102</v>
      </c>
      <c r="Q584" s="4">
        <v>0.25910926210369001</v>
      </c>
      <c r="R584" s="4">
        <v>16.75</v>
      </c>
      <c r="S584" s="4">
        <v>-0.283965250513808</v>
      </c>
      <c r="T584" s="4">
        <v>-0.52321099736857102</v>
      </c>
      <c r="U584" s="4">
        <v>0.38821850548068298</v>
      </c>
      <c r="V584" s="4">
        <v>5.4838279469883204E-3</v>
      </c>
      <c r="W584" s="4">
        <v>103.331679757567</v>
      </c>
      <c r="X584" s="4">
        <v>-18.601313983445198</v>
      </c>
      <c r="Y584" s="4">
        <v>82.385061405722794</v>
      </c>
      <c r="Z584" t="b">
        <v>1</v>
      </c>
      <c r="AA584" t="b">
        <v>0</v>
      </c>
    </row>
    <row r="585" spans="1:27" hidden="1" x14ac:dyDescent="0.2">
      <c r="A585" t="s">
        <v>29</v>
      </c>
      <c r="B585" s="1">
        <v>46773</v>
      </c>
      <c r="C585">
        <v>292.05999755859301</v>
      </c>
      <c r="D585">
        <v>350</v>
      </c>
      <c r="E585" s="5">
        <v>1.6958133396347299</v>
      </c>
      <c r="F585">
        <v>0.03</v>
      </c>
      <c r="G585">
        <v>0</v>
      </c>
      <c r="H585" s="5">
        <v>68.650000000000006</v>
      </c>
      <c r="I585" t="s">
        <v>8</v>
      </c>
      <c r="J585">
        <v>66.75</v>
      </c>
      <c r="K585">
        <v>70.55</v>
      </c>
      <c r="L585">
        <v>81.209999999999994</v>
      </c>
      <c r="M585">
        <v>1</v>
      </c>
      <c r="N585">
        <v>222</v>
      </c>
      <c r="O585" s="4">
        <v>0.20505555694579999</v>
      </c>
      <c r="P585" s="4">
        <v>0.83445713588169601</v>
      </c>
      <c r="Q585" s="4">
        <v>0.28244302914545399</v>
      </c>
      <c r="R585" s="4">
        <v>68.649999999993597</v>
      </c>
      <c r="S585" s="4">
        <v>-0.169813396057721</v>
      </c>
      <c r="T585" s="4">
        <v>-0.53762030613004697</v>
      </c>
      <c r="U585" s="4">
        <v>-0.56742155429329799</v>
      </c>
      <c r="V585" s="4">
        <v>3.66063407956733E-3</v>
      </c>
      <c r="W585" s="4">
        <v>149.557907710124</v>
      </c>
      <c r="X585" s="4">
        <v>-5.4235351102314402</v>
      </c>
      <c r="Y585" s="4">
        <v>-397.44970184146899</v>
      </c>
      <c r="Z585" t="b">
        <v>0</v>
      </c>
      <c r="AA585" t="b">
        <v>0</v>
      </c>
    </row>
    <row r="586" spans="1:27" hidden="1" x14ac:dyDescent="0.2">
      <c r="A586" t="s">
        <v>29</v>
      </c>
      <c r="B586" s="1">
        <v>46374</v>
      </c>
      <c r="C586">
        <v>292.05999755859301</v>
      </c>
      <c r="D586">
        <v>325</v>
      </c>
      <c r="E586" s="5">
        <v>0.60341093023648795</v>
      </c>
      <c r="F586">
        <v>0.03</v>
      </c>
      <c r="G586">
        <v>0</v>
      </c>
      <c r="H586" s="5">
        <v>40.549999999999997</v>
      </c>
      <c r="I586" t="s">
        <v>8</v>
      </c>
      <c r="J586">
        <v>39.65</v>
      </c>
      <c r="K586">
        <v>41.45</v>
      </c>
      <c r="L586">
        <v>39.700000000000003</v>
      </c>
      <c r="M586">
        <v>1</v>
      </c>
      <c r="N586">
        <v>8</v>
      </c>
      <c r="O586" s="4">
        <v>0.21912401977539001</v>
      </c>
      <c r="P586" s="4">
        <v>0.89864614633413398</v>
      </c>
      <c r="Q586" s="4">
        <v>0.26100357496293702</v>
      </c>
      <c r="R586" s="4">
        <v>40.5499999999587</v>
      </c>
      <c r="S586" s="4">
        <v>-0.33643299370558599</v>
      </c>
      <c r="T586" s="4">
        <v>-0.53917934269857104</v>
      </c>
      <c r="U586" s="4">
        <v>-0.631727813680941</v>
      </c>
      <c r="V586" s="4">
        <v>6.3665868361367497E-3</v>
      </c>
      <c r="W586" s="4">
        <v>85.5284201749472</v>
      </c>
      <c r="X586" s="4">
        <v>-11.745957170562599</v>
      </c>
      <c r="Y586" s="4">
        <v>-135.799092349652</v>
      </c>
      <c r="Z586" t="b">
        <v>0</v>
      </c>
      <c r="AA586" t="b">
        <v>0</v>
      </c>
    </row>
    <row r="587" spans="1:27" hidden="1" x14ac:dyDescent="0.2">
      <c r="A587" t="s">
        <v>29</v>
      </c>
      <c r="B587" s="1">
        <v>46191</v>
      </c>
      <c r="C587">
        <v>292.05999755859301</v>
      </c>
      <c r="D587">
        <v>305</v>
      </c>
      <c r="E587" s="5">
        <v>0.102384294092041</v>
      </c>
      <c r="F587">
        <v>0.03</v>
      </c>
      <c r="G587">
        <v>0</v>
      </c>
      <c r="H587" s="5">
        <v>16.725000000000001</v>
      </c>
      <c r="I587" t="s">
        <v>8</v>
      </c>
      <c r="J587">
        <v>15.95</v>
      </c>
      <c r="K587" s="2" t="s">
        <v>106</v>
      </c>
      <c r="L587" s="2" t="s">
        <v>106</v>
      </c>
      <c r="M587">
        <v>5</v>
      </c>
      <c r="N587">
        <v>89</v>
      </c>
      <c r="O587" s="4">
        <v>0.24835956726074199</v>
      </c>
      <c r="P587" s="4">
        <v>0.95757376248719195</v>
      </c>
      <c r="Q587" s="4">
        <v>0.25099162744206999</v>
      </c>
      <c r="R587" s="4">
        <v>16.724999999999898</v>
      </c>
      <c r="S587" s="4">
        <v>-0.46140603287101101</v>
      </c>
      <c r="T587" s="4">
        <v>-0.54171719396096296</v>
      </c>
      <c r="U587" s="4">
        <v>-0.67774633797982797</v>
      </c>
      <c r="V587" s="4">
        <v>1.52908774461626E-2</v>
      </c>
      <c r="W587" s="4">
        <v>33.517308511585398</v>
      </c>
      <c r="X587" s="4">
        <v>-34.6432451885048</v>
      </c>
      <c r="Y587" s="4">
        <v>-21.978590057260998</v>
      </c>
      <c r="Z587" t="b">
        <v>0</v>
      </c>
      <c r="AA587" t="b">
        <v>0</v>
      </c>
    </row>
    <row r="588" spans="1:27" x14ac:dyDescent="0.2">
      <c r="A588" t="s">
        <v>29</v>
      </c>
      <c r="B588" s="1">
        <v>46773</v>
      </c>
      <c r="C588">
        <v>292.05999755859301</v>
      </c>
      <c r="D588">
        <v>350</v>
      </c>
      <c r="E588" s="4">
        <v>1.6958133396347299</v>
      </c>
      <c r="F588">
        <v>0.03</v>
      </c>
      <c r="G588">
        <v>0</v>
      </c>
      <c r="H588" s="5">
        <v>26.925000000000001</v>
      </c>
      <c r="I588" t="s">
        <v>7</v>
      </c>
      <c r="J588" s="2" t="s">
        <v>54</v>
      </c>
      <c r="K588" s="2" t="s">
        <v>42</v>
      </c>
      <c r="L588">
        <v>26.51</v>
      </c>
      <c r="M588">
        <v>2</v>
      </c>
      <c r="N588">
        <v>6780</v>
      </c>
      <c r="O588" s="4">
        <v>0.31401748001098601</v>
      </c>
      <c r="P588" s="4">
        <v>0.83445713588169601</v>
      </c>
      <c r="Q588" s="4">
        <v>0.27477264872532903</v>
      </c>
      <c r="R588" s="4">
        <v>26.925000000000001</v>
      </c>
      <c r="S588" s="4">
        <v>-0.18468184818521</v>
      </c>
      <c r="T588" s="4">
        <v>-0.54250012823207205</v>
      </c>
      <c r="U588" s="4">
        <v>0.42673929215496698</v>
      </c>
      <c r="V588" s="4">
        <v>3.75291856053652E-3</v>
      </c>
      <c r="W588" s="4">
        <v>149.16428203946299</v>
      </c>
      <c r="X588" s="4">
        <v>-15.015799193301</v>
      </c>
      <c r="Y588" s="4">
        <v>165.69533805595401</v>
      </c>
      <c r="Z588" t="b">
        <v>1</v>
      </c>
      <c r="AA588" t="b">
        <v>0</v>
      </c>
    </row>
    <row r="589" spans="1:27" hidden="1" x14ac:dyDescent="0.2">
      <c r="A589" t="s">
        <v>29</v>
      </c>
      <c r="B589" s="1">
        <v>46255</v>
      </c>
      <c r="C589">
        <v>292.05999755859301</v>
      </c>
      <c r="D589">
        <v>340</v>
      </c>
      <c r="E589" s="5">
        <v>0.27760672274276199</v>
      </c>
      <c r="F589">
        <v>0.03</v>
      </c>
      <c r="G589">
        <v>0</v>
      </c>
      <c r="H589" s="5">
        <v>82.025000000000006</v>
      </c>
      <c r="I589" t="s">
        <v>8</v>
      </c>
      <c r="J589">
        <v>80.45</v>
      </c>
      <c r="K589">
        <v>83.6</v>
      </c>
      <c r="L589">
        <v>62.53</v>
      </c>
      <c r="M589">
        <v>8</v>
      </c>
      <c r="N589">
        <v>0</v>
      </c>
      <c r="O589" s="4">
        <v>0.82556326782226497</v>
      </c>
      <c r="P589" s="4">
        <v>0.85899999281939299</v>
      </c>
      <c r="Q589" s="4">
        <v>0.86518985863571096</v>
      </c>
      <c r="R589" s="4">
        <v>82.025000000000702</v>
      </c>
      <c r="S589" s="4">
        <v>-8.7212932919156202E-2</v>
      </c>
      <c r="T589" s="4">
        <v>-0.54306760446383096</v>
      </c>
      <c r="U589" s="4">
        <v>-0.53474887022762396</v>
      </c>
      <c r="V589" s="4">
        <v>2.9851072286864498E-3</v>
      </c>
      <c r="W589" s="4">
        <v>61.156903762768998</v>
      </c>
      <c r="X589" s="4">
        <v>-88.154772752618896</v>
      </c>
      <c r="Y589" s="4">
        <v>-66.126963418881402</v>
      </c>
      <c r="Z589" t="b">
        <v>0</v>
      </c>
      <c r="AA589" t="b">
        <v>0</v>
      </c>
    </row>
    <row r="590" spans="1:27" hidden="1" x14ac:dyDescent="0.2">
      <c r="A590" t="s">
        <v>29</v>
      </c>
      <c r="B590" s="1">
        <v>46738</v>
      </c>
      <c r="C590">
        <v>292.05999755859301</v>
      </c>
      <c r="D590">
        <v>355</v>
      </c>
      <c r="E590" s="5">
        <v>1.5999885702488701</v>
      </c>
      <c r="F590">
        <v>0.03</v>
      </c>
      <c r="G590">
        <v>0</v>
      </c>
      <c r="H590" s="5">
        <v>102.82</v>
      </c>
      <c r="I590" t="s">
        <v>8</v>
      </c>
      <c r="J590">
        <v>0</v>
      </c>
      <c r="K590">
        <v>0</v>
      </c>
      <c r="L590">
        <v>102.82</v>
      </c>
      <c r="M590">
        <v>2</v>
      </c>
      <c r="N590">
        <v>0</v>
      </c>
      <c r="O590" s="4">
        <v>1.0000000000000001E-5</v>
      </c>
      <c r="P590" s="4">
        <v>0.82270421847491104</v>
      </c>
      <c r="Q590" s="4">
        <v>0.49597478782332599</v>
      </c>
      <c r="R590" s="4">
        <v>102.82</v>
      </c>
      <c r="S590" s="4">
        <v>7.9113056771240503E-2</v>
      </c>
      <c r="T590" s="4">
        <v>-0.54824869902395801</v>
      </c>
      <c r="U590" s="4">
        <v>-0.46847134913206401</v>
      </c>
      <c r="V590" s="4">
        <v>2.1705052995614899E-3</v>
      </c>
      <c r="W590" s="4">
        <v>146.92019144187401</v>
      </c>
      <c r="X590" s="4">
        <v>-15.582382556731099</v>
      </c>
      <c r="Y590" s="4">
        <v>-383.424046688592</v>
      </c>
      <c r="Z590" t="b">
        <v>0</v>
      </c>
      <c r="AA590" t="b">
        <v>0</v>
      </c>
    </row>
    <row r="591" spans="1:27" hidden="1" x14ac:dyDescent="0.2">
      <c r="A591" t="s">
        <v>29</v>
      </c>
      <c r="B591" s="1">
        <v>46311</v>
      </c>
      <c r="C591">
        <v>292.05999755859301</v>
      </c>
      <c r="D591">
        <v>320</v>
      </c>
      <c r="E591" s="5">
        <v>0.43092634749613401</v>
      </c>
      <c r="F591">
        <v>0.03</v>
      </c>
      <c r="G591">
        <v>0</v>
      </c>
      <c r="H591" s="5">
        <v>34.475000000000001</v>
      </c>
      <c r="I591" t="s">
        <v>8</v>
      </c>
      <c r="J591">
        <v>33.6</v>
      </c>
      <c r="K591">
        <v>35.35</v>
      </c>
      <c r="L591">
        <v>33.299999999999997</v>
      </c>
      <c r="N591">
        <v>17</v>
      </c>
      <c r="O591" s="4">
        <v>0.224098335266113</v>
      </c>
      <c r="P591" s="4">
        <v>0.91268749237060498</v>
      </c>
      <c r="Q591" s="4">
        <v>0.25647317945874099</v>
      </c>
      <c r="R591" s="4">
        <v>34.474999999999397</v>
      </c>
      <c r="S591" s="4">
        <v>-0.38168469572720598</v>
      </c>
      <c r="T591" s="4">
        <v>-0.55004646456824102</v>
      </c>
      <c r="U591" s="4">
        <v>-0.648652373378245</v>
      </c>
      <c r="V591" s="4">
        <v>7.5432725939311501E-3</v>
      </c>
      <c r="W591" s="4">
        <v>71.112993523514703</v>
      </c>
      <c r="X591" s="4">
        <v>-14.4444443259724</v>
      </c>
      <c r="Y591" s="4">
        <v>-96.493204663325997</v>
      </c>
      <c r="Z591" t="b">
        <v>0</v>
      </c>
      <c r="AA591" t="b">
        <v>0</v>
      </c>
    </row>
    <row r="592" spans="1:27" hidden="1" x14ac:dyDescent="0.2">
      <c r="A592" t="s">
        <v>29</v>
      </c>
      <c r="B592" s="1">
        <v>46738</v>
      </c>
      <c r="C592">
        <v>292.05999755859301</v>
      </c>
      <c r="D592">
        <v>350</v>
      </c>
      <c r="E592" s="5">
        <v>1.5999885702488701</v>
      </c>
      <c r="F592">
        <v>0.03</v>
      </c>
      <c r="G592">
        <v>0</v>
      </c>
      <c r="H592" s="5">
        <v>68</v>
      </c>
      <c r="I592" t="s">
        <v>8</v>
      </c>
      <c r="J592">
        <v>66</v>
      </c>
      <c r="K592">
        <v>70</v>
      </c>
      <c r="L592">
        <v>71.709999999999994</v>
      </c>
      <c r="M592">
        <v>1</v>
      </c>
      <c r="N592">
        <v>90</v>
      </c>
      <c r="O592" s="4">
        <v>0.206734006958007</v>
      </c>
      <c r="P592" s="4">
        <v>0.83445713588169601</v>
      </c>
      <c r="Q592" s="4">
        <v>0.28162303126863603</v>
      </c>
      <c r="R592" s="4">
        <v>67.999999999999702</v>
      </c>
      <c r="S592" s="4">
        <v>-0.195171923919361</v>
      </c>
      <c r="T592" s="4">
        <v>-0.55139873969047604</v>
      </c>
      <c r="U592" s="4">
        <v>-0.57737082107557003</v>
      </c>
      <c r="V592" s="4">
        <v>3.7621818999436698E-3</v>
      </c>
      <c r="W592" s="4">
        <v>144.60023312335599</v>
      </c>
      <c r="X592" s="4">
        <v>-5.6271445332138397</v>
      </c>
      <c r="Y592" s="4">
        <v>-378.600368363163</v>
      </c>
      <c r="Z592" t="b">
        <v>0</v>
      </c>
      <c r="AA592" t="b">
        <v>0</v>
      </c>
    </row>
    <row r="593" spans="1:27" hidden="1" x14ac:dyDescent="0.2">
      <c r="A593" t="s">
        <v>29</v>
      </c>
      <c r="B593" s="1">
        <v>46283</v>
      </c>
      <c r="C593">
        <v>292.05999755859301</v>
      </c>
      <c r="D593">
        <v>340</v>
      </c>
      <c r="E593" s="5">
        <v>0.354266533880364</v>
      </c>
      <c r="F593">
        <v>0.03</v>
      </c>
      <c r="G593">
        <v>0</v>
      </c>
      <c r="H593" s="5">
        <v>74.900000000000006</v>
      </c>
      <c r="I593" t="s">
        <v>8</v>
      </c>
      <c r="J593">
        <v>0</v>
      </c>
      <c r="K593">
        <v>0</v>
      </c>
      <c r="L593">
        <v>74.900000000000006</v>
      </c>
      <c r="M593">
        <v>1</v>
      </c>
      <c r="N593">
        <v>0</v>
      </c>
      <c r="O593" s="4">
        <v>1.0000000000000001E-5</v>
      </c>
      <c r="P593" s="4">
        <v>0.85899999281939299</v>
      </c>
      <c r="Q593" s="4">
        <v>0.67034433382126002</v>
      </c>
      <c r="R593" s="4">
        <v>74.900000000009001</v>
      </c>
      <c r="S593" s="4">
        <v>-0.15479423692314001</v>
      </c>
      <c r="T593" s="4">
        <v>-0.55378515190106303</v>
      </c>
      <c r="U593" s="4">
        <v>-0.56150823264151595</v>
      </c>
      <c r="V593" s="4">
        <v>3.3827652538718999E-3</v>
      </c>
      <c r="W593" s="4">
        <v>68.524217769305594</v>
      </c>
      <c r="X593" s="4">
        <v>-57.664055541769699</v>
      </c>
      <c r="Y593" s="4">
        <v>-84.632182310882897</v>
      </c>
      <c r="Z593" t="b">
        <v>0</v>
      </c>
      <c r="AA593" t="b">
        <v>0</v>
      </c>
    </row>
    <row r="594" spans="1:27" hidden="1" x14ac:dyDescent="0.2">
      <c r="A594" t="s">
        <v>29</v>
      </c>
      <c r="B594" s="1">
        <v>46555</v>
      </c>
      <c r="C594">
        <v>292.05999755859301</v>
      </c>
      <c r="D594">
        <v>340</v>
      </c>
      <c r="E594" s="5">
        <v>1.0989618995621599</v>
      </c>
      <c r="F594">
        <v>0.03</v>
      </c>
      <c r="G594">
        <v>0</v>
      </c>
      <c r="H594" s="5">
        <v>56.875</v>
      </c>
      <c r="I594" t="s">
        <v>8</v>
      </c>
      <c r="J594">
        <v>55.7</v>
      </c>
      <c r="K594">
        <v>58.05</v>
      </c>
      <c r="L594">
        <v>61.75</v>
      </c>
      <c r="M594">
        <v>1</v>
      </c>
      <c r="N594">
        <v>483</v>
      </c>
      <c r="O594" s="4">
        <v>0.21036556243896401</v>
      </c>
      <c r="P594" s="4">
        <v>0.85899999281939299</v>
      </c>
      <c r="Q594" s="4">
        <v>0.27384242392753499</v>
      </c>
      <c r="R594" s="4">
        <v>56.875</v>
      </c>
      <c r="S594" s="4">
        <v>-0.27105358295140602</v>
      </c>
      <c r="T594" s="4">
        <v>-0.55812638494462297</v>
      </c>
      <c r="U594" s="4">
        <v>-0.60682508950690695</v>
      </c>
      <c r="V594" s="4">
        <v>4.5866132652453801E-3</v>
      </c>
      <c r="W594" s="4">
        <v>117.738810396842</v>
      </c>
      <c r="X594" s="4">
        <v>-7.6461143058128602</v>
      </c>
      <c r="Y594" s="4">
        <v>-257.271743764078</v>
      </c>
      <c r="Z594" t="b">
        <v>0</v>
      </c>
      <c r="AA594" t="b">
        <v>0</v>
      </c>
    </row>
    <row r="595" spans="1:27" hidden="1" x14ac:dyDescent="0.2">
      <c r="A595" t="s">
        <v>29</v>
      </c>
      <c r="B595" s="1">
        <v>46738</v>
      </c>
      <c r="C595">
        <v>292.05999755859301</v>
      </c>
      <c r="D595">
        <v>350</v>
      </c>
      <c r="E595" s="4">
        <v>1.5999885702488701</v>
      </c>
      <c r="F595">
        <v>0.03</v>
      </c>
      <c r="G595">
        <v>0</v>
      </c>
      <c r="H595" s="5">
        <v>24.85</v>
      </c>
      <c r="I595" t="s">
        <v>7</v>
      </c>
      <c r="J595" s="2" t="s">
        <v>66</v>
      </c>
      <c r="K595" s="2" t="s">
        <v>53</v>
      </c>
      <c r="L595" s="2" t="s">
        <v>67</v>
      </c>
      <c r="M595">
        <v>412</v>
      </c>
      <c r="N595">
        <v>1427</v>
      </c>
      <c r="O595" s="4">
        <v>0.31174394317626902</v>
      </c>
      <c r="P595" s="4">
        <v>0.83445713588169601</v>
      </c>
      <c r="Q595" s="4">
        <v>0.27044252299279298</v>
      </c>
      <c r="R595" s="4">
        <v>24.849999999999401</v>
      </c>
      <c r="S595" s="4">
        <v>-0.21767526054165801</v>
      </c>
      <c r="T595" s="4">
        <v>-0.55975977820645395</v>
      </c>
      <c r="U595" s="4">
        <v>0.41384107035381301</v>
      </c>
      <c r="V595" s="4">
        <v>3.8995598148336701E-3</v>
      </c>
      <c r="W595" s="4">
        <v>143.93009097253301</v>
      </c>
      <c r="X595" s="4">
        <v>-15.04458484813</v>
      </c>
      <c r="Y595" s="4">
        <v>153.625177751682</v>
      </c>
      <c r="Z595" t="b">
        <v>1</v>
      </c>
      <c r="AA595" t="b">
        <v>0</v>
      </c>
    </row>
    <row r="596" spans="1:27" hidden="1" x14ac:dyDescent="0.2">
      <c r="A596" t="s">
        <v>29</v>
      </c>
      <c r="B596" s="1">
        <v>46311</v>
      </c>
      <c r="C596">
        <v>292.05999755859301</v>
      </c>
      <c r="D596">
        <v>320</v>
      </c>
      <c r="E596" s="4">
        <v>0.43092634749613401</v>
      </c>
      <c r="F596">
        <v>0.03</v>
      </c>
      <c r="G596">
        <v>0</v>
      </c>
      <c r="H596" s="5">
        <v>9.9749999999999996</v>
      </c>
      <c r="I596" t="s">
        <v>7</v>
      </c>
      <c r="J596" s="2" t="s">
        <v>198</v>
      </c>
      <c r="K596" s="2" t="s">
        <v>221</v>
      </c>
      <c r="L596" s="3" t="s">
        <v>225</v>
      </c>
      <c r="M596">
        <v>6</v>
      </c>
      <c r="N596">
        <v>4720</v>
      </c>
      <c r="O596" s="4">
        <v>0.26306889282226498</v>
      </c>
      <c r="P596" s="4">
        <v>0.91268749237060498</v>
      </c>
      <c r="Q596" s="4">
        <v>0.247009810721595</v>
      </c>
      <c r="R596" s="4">
        <v>9.9749999999957595</v>
      </c>
      <c r="S596" s="4">
        <v>-0.40263891696359999</v>
      </c>
      <c r="T596" s="4">
        <v>-0.56478845923520005</v>
      </c>
      <c r="U596" s="4">
        <v>0.34360693793389402</v>
      </c>
      <c r="V596" s="4">
        <v>7.7681707651337997E-3</v>
      </c>
      <c r="W596" s="4">
        <v>70.531020831866002</v>
      </c>
      <c r="X596" s="4">
        <v>-22.925787275262898</v>
      </c>
      <c r="Y596" s="4">
        <v>38.946624038744503</v>
      </c>
      <c r="Z596" t="b">
        <v>1</v>
      </c>
      <c r="AA596" t="b">
        <v>0</v>
      </c>
    </row>
    <row r="597" spans="1:27" hidden="1" x14ac:dyDescent="0.2">
      <c r="A597" t="s">
        <v>29</v>
      </c>
      <c r="B597" s="1">
        <v>46255</v>
      </c>
      <c r="C597">
        <v>292.05999755859301</v>
      </c>
      <c r="D597">
        <v>315</v>
      </c>
      <c r="E597" s="5">
        <v>0.27760672274276199</v>
      </c>
      <c r="F597">
        <v>0.03</v>
      </c>
      <c r="G597">
        <v>0</v>
      </c>
      <c r="H597" s="5">
        <v>28.324999999999999</v>
      </c>
      <c r="I597" t="s">
        <v>8</v>
      </c>
      <c r="J597">
        <v>27.65</v>
      </c>
      <c r="K597">
        <v>29</v>
      </c>
      <c r="L597">
        <v>27</v>
      </c>
      <c r="M597">
        <v>32</v>
      </c>
      <c r="N597">
        <v>38</v>
      </c>
      <c r="O597" s="4">
        <v>0.23001868621826099</v>
      </c>
      <c r="P597" s="4">
        <v>0.92717459542410696</v>
      </c>
      <c r="Q597" s="4">
        <v>0.25481490077108099</v>
      </c>
      <c r="R597" s="4">
        <v>28.324999999999999</v>
      </c>
      <c r="S597" s="4">
        <v>-0.43403479433020697</v>
      </c>
      <c r="T597" s="4">
        <v>-0.56829268204846695</v>
      </c>
      <c r="U597" s="4">
        <v>-0.66786841270015396</v>
      </c>
      <c r="V597" s="4">
        <v>9.2595660577441501E-3</v>
      </c>
      <c r="W597" s="4">
        <v>55.871404455245198</v>
      </c>
      <c r="X597" s="4">
        <v>-18.940670466329198</v>
      </c>
      <c r="Y597" s="4">
        <v>-62.012524546462103</v>
      </c>
      <c r="Z597" t="b">
        <v>0</v>
      </c>
      <c r="AA597" t="b">
        <v>0</v>
      </c>
    </row>
    <row r="598" spans="1:27" hidden="1" x14ac:dyDescent="0.2">
      <c r="A598" t="s">
        <v>29</v>
      </c>
      <c r="B598" s="1">
        <v>46555</v>
      </c>
      <c r="C598">
        <v>292.05999755859301</v>
      </c>
      <c r="D598">
        <v>340</v>
      </c>
      <c r="E598" s="4">
        <v>1.0989618995621599</v>
      </c>
      <c r="F598">
        <v>0.03</v>
      </c>
      <c r="G598">
        <v>0</v>
      </c>
      <c r="H598" s="5">
        <v>18.774999999999999</v>
      </c>
      <c r="I598" t="s">
        <v>7</v>
      </c>
      <c r="J598" s="2" t="s">
        <v>105</v>
      </c>
      <c r="K598">
        <v>18.95</v>
      </c>
      <c r="L598">
        <v>18.55</v>
      </c>
      <c r="M598">
        <v>7</v>
      </c>
      <c r="N598">
        <v>3011</v>
      </c>
      <c r="O598" s="4">
        <v>0.29024452438354398</v>
      </c>
      <c r="P598" s="4">
        <v>0.85899999281939299</v>
      </c>
      <c r="Q598" s="4">
        <v>0.263734384594356</v>
      </c>
      <c r="R598" s="4">
        <v>18.774999999999899</v>
      </c>
      <c r="S598" s="4">
        <v>-0.29224160156787099</v>
      </c>
      <c r="T598" s="4">
        <v>-0.56871800606936396</v>
      </c>
      <c r="U598" s="4">
        <v>0.38505095289448099</v>
      </c>
      <c r="V598" s="4">
        <v>4.7340672402822002E-3</v>
      </c>
      <c r="W598" s="4">
        <v>117.038289913451</v>
      </c>
      <c r="X598" s="4">
        <v>-16.854207112364001</v>
      </c>
      <c r="Y598" s="4">
        <v>102.954026055594</v>
      </c>
      <c r="Z598" t="b">
        <v>1</v>
      </c>
      <c r="AA598" t="b">
        <v>0</v>
      </c>
    </row>
    <row r="599" spans="1:27" hidden="1" x14ac:dyDescent="0.2">
      <c r="A599" t="s">
        <v>29</v>
      </c>
      <c r="B599" s="1">
        <v>46191</v>
      </c>
      <c r="C599">
        <v>292.05999755859301</v>
      </c>
      <c r="D599">
        <v>305</v>
      </c>
      <c r="E599" s="4">
        <v>0.102384294092041</v>
      </c>
      <c r="F599">
        <v>0.03</v>
      </c>
      <c r="G599">
        <v>0</v>
      </c>
      <c r="H599" s="5">
        <v>4.2249999999999996</v>
      </c>
      <c r="I599" t="s">
        <v>7</v>
      </c>
      <c r="J599" s="3" t="s">
        <v>343</v>
      </c>
      <c r="K599" s="2" t="s">
        <v>341</v>
      </c>
      <c r="L599" s="2" t="s">
        <v>282</v>
      </c>
      <c r="M599">
        <v>722</v>
      </c>
      <c r="N599">
        <v>17252</v>
      </c>
      <c r="O599" s="4">
        <v>0.24140162902831999</v>
      </c>
      <c r="P599" s="4">
        <v>0.95757376248719195</v>
      </c>
      <c r="Q599" s="4">
        <v>0.23609500238665199</v>
      </c>
      <c r="R599" s="4">
        <v>4.2249999999999996</v>
      </c>
      <c r="S599" s="4">
        <v>-0.49543578808053401</v>
      </c>
      <c r="T599" s="4">
        <v>-0.57098039473711804</v>
      </c>
      <c r="U599" s="4">
        <v>0.31014626885261598</v>
      </c>
      <c r="V599" s="4">
        <v>1.5993160530659498E-2</v>
      </c>
      <c r="W599" s="4">
        <v>32.976046389710497</v>
      </c>
      <c r="X599" s="4">
        <v>-40.611558967983001</v>
      </c>
      <c r="Y599" s="4">
        <v>8.84153071245718</v>
      </c>
      <c r="Z599" t="b">
        <v>1</v>
      </c>
      <c r="AA599" t="b">
        <v>0</v>
      </c>
    </row>
    <row r="600" spans="1:27" hidden="1" x14ac:dyDescent="0.2">
      <c r="A600" t="s">
        <v>29</v>
      </c>
      <c r="B600" s="1">
        <v>47102</v>
      </c>
      <c r="C600">
        <v>292.05999755859301</v>
      </c>
      <c r="D600">
        <v>370</v>
      </c>
      <c r="E600" s="5">
        <v>2.5965662305023098</v>
      </c>
      <c r="F600">
        <v>0.03</v>
      </c>
      <c r="G600">
        <v>0</v>
      </c>
      <c r="H600" s="5">
        <v>87.924999999999997</v>
      </c>
      <c r="I600" t="s">
        <v>8</v>
      </c>
      <c r="J600">
        <v>85.85</v>
      </c>
      <c r="K600">
        <v>90</v>
      </c>
      <c r="L600">
        <v>89.05</v>
      </c>
      <c r="M600">
        <v>3</v>
      </c>
      <c r="N600">
        <v>58</v>
      </c>
      <c r="O600" s="4">
        <v>0.18656208953857401</v>
      </c>
      <c r="P600" s="4">
        <v>0.78935134475295599</v>
      </c>
      <c r="Q600" s="4">
        <v>0.29507901424826599</v>
      </c>
      <c r="R600" s="4">
        <v>87.9249999999453</v>
      </c>
      <c r="S600" s="4">
        <v>-9.5908429922523894E-2</v>
      </c>
      <c r="T600" s="4">
        <v>-0.57139474960002801</v>
      </c>
      <c r="U600" s="4">
        <v>-0.53820335033125999</v>
      </c>
      <c r="V600" s="4">
        <v>2.8595819644270399E-3</v>
      </c>
      <c r="W600" s="4">
        <v>186.889297835625</v>
      </c>
      <c r="X600" s="4">
        <v>-3.2658579649173798</v>
      </c>
      <c r="Y600" s="4">
        <v>-636.45127947073399</v>
      </c>
      <c r="Z600" t="b">
        <v>0</v>
      </c>
      <c r="AA600" t="b">
        <v>1</v>
      </c>
    </row>
    <row r="601" spans="1:27" hidden="1" x14ac:dyDescent="0.2">
      <c r="A601" t="s">
        <v>29</v>
      </c>
      <c r="B601" s="1">
        <v>46311</v>
      </c>
      <c r="C601">
        <v>292.05999755859301</v>
      </c>
      <c r="D601">
        <v>340</v>
      </c>
      <c r="E601" s="5">
        <v>0.43092634749613401</v>
      </c>
      <c r="F601">
        <v>0.03</v>
      </c>
      <c r="G601">
        <v>0</v>
      </c>
      <c r="H601" s="5">
        <v>68.12</v>
      </c>
      <c r="I601" t="s">
        <v>8</v>
      </c>
      <c r="J601">
        <v>0</v>
      </c>
      <c r="K601">
        <v>0</v>
      </c>
      <c r="L601">
        <v>68.12</v>
      </c>
      <c r="N601">
        <v>0</v>
      </c>
      <c r="O601" s="4">
        <v>1.0000000000000001E-5</v>
      </c>
      <c r="P601" s="4">
        <v>0.85899999281939299</v>
      </c>
      <c r="Q601" s="4">
        <v>0.52483417666430499</v>
      </c>
      <c r="R601" s="4">
        <v>68.119999999999905</v>
      </c>
      <c r="S601" s="4">
        <v>-0.23135771403031599</v>
      </c>
      <c r="T601" s="4">
        <v>-0.57588500736332204</v>
      </c>
      <c r="U601" s="4">
        <v>-0.591481543336011</v>
      </c>
      <c r="V601" s="4">
        <v>3.86003504843135E-3</v>
      </c>
      <c r="W601" s="4">
        <v>74.466434307206498</v>
      </c>
      <c r="X601" s="4">
        <v>-38.121067956306199</v>
      </c>
      <c r="Y601" s="4">
        <v>-103.796409743723</v>
      </c>
      <c r="Z601" t="b">
        <v>0</v>
      </c>
      <c r="AA601" t="b">
        <v>0</v>
      </c>
    </row>
    <row r="602" spans="1:27" hidden="1" x14ac:dyDescent="0.2">
      <c r="A602" t="s">
        <v>29</v>
      </c>
      <c r="B602" s="1">
        <v>46402</v>
      </c>
      <c r="C602">
        <v>292.05999755859301</v>
      </c>
      <c r="D602">
        <v>330</v>
      </c>
      <c r="E602" s="5">
        <v>0.68007074488696795</v>
      </c>
      <c r="F602">
        <v>0.03</v>
      </c>
      <c r="G602">
        <v>0</v>
      </c>
      <c r="H602" s="5">
        <v>45.125</v>
      </c>
      <c r="I602" t="s">
        <v>8</v>
      </c>
      <c r="J602">
        <v>44.2</v>
      </c>
      <c r="K602">
        <v>46.05</v>
      </c>
      <c r="L602">
        <v>52.86</v>
      </c>
      <c r="M602">
        <v>25</v>
      </c>
      <c r="N602">
        <v>241</v>
      </c>
      <c r="O602" s="4">
        <v>0.21558401611328101</v>
      </c>
      <c r="P602" s="4">
        <v>0.885030295632102</v>
      </c>
      <c r="Q602" s="4">
        <v>0.26365999773844101</v>
      </c>
      <c r="R602" s="4">
        <v>45.124999999974001</v>
      </c>
      <c r="S602" s="4">
        <v>-0.35916318216849602</v>
      </c>
      <c r="T602" s="4">
        <v>-0.57659409565751596</v>
      </c>
      <c r="U602" s="4">
        <v>-0.64026349105730895</v>
      </c>
      <c r="V602" s="4">
        <v>5.8898616937661302E-3</v>
      </c>
      <c r="W602" s="4">
        <v>90.083984698725601</v>
      </c>
      <c r="X602" s="4">
        <v>-10.4989426477308</v>
      </c>
      <c r="Y602" s="4">
        <v>-157.85826180000001</v>
      </c>
      <c r="Z602" t="b">
        <v>0</v>
      </c>
      <c r="AA602" t="b">
        <v>0</v>
      </c>
    </row>
    <row r="603" spans="1:27" hidden="1" x14ac:dyDescent="0.2">
      <c r="A603" t="s">
        <v>29</v>
      </c>
      <c r="B603" s="1">
        <v>47102</v>
      </c>
      <c r="C603">
        <v>292.05999755859301</v>
      </c>
      <c r="D603">
        <v>370</v>
      </c>
      <c r="E603" s="4">
        <v>2.5965662305023098</v>
      </c>
      <c r="F603">
        <v>0.03</v>
      </c>
      <c r="G603">
        <v>0</v>
      </c>
      <c r="H603" s="5">
        <v>34.85</v>
      </c>
      <c r="I603" t="s">
        <v>7</v>
      </c>
      <c r="J603">
        <v>33</v>
      </c>
      <c r="K603">
        <v>36.700000000000003</v>
      </c>
      <c r="L603">
        <v>34.909999999999997</v>
      </c>
      <c r="M603">
        <v>30</v>
      </c>
      <c r="N603">
        <v>408</v>
      </c>
      <c r="O603" s="4">
        <v>0.327979132385253</v>
      </c>
      <c r="P603" s="4">
        <v>0.78935134475295599</v>
      </c>
      <c r="Q603" s="4">
        <v>0.27973564366694398</v>
      </c>
      <c r="R603" s="4">
        <v>34.849999999999902</v>
      </c>
      <c r="S603" s="4">
        <v>-0.12657111477392</v>
      </c>
      <c r="T603" s="4">
        <v>-0.57733333528853903</v>
      </c>
      <c r="U603" s="4">
        <v>0.44963993005156999</v>
      </c>
      <c r="V603" s="4">
        <v>3.0061574716278398E-3</v>
      </c>
      <c r="W603" s="4">
        <v>186.25292117410399</v>
      </c>
      <c r="X603" s="4">
        <v>-12.926939977505199</v>
      </c>
      <c r="Y603" s="4">
        <v>250.49551381923999</v>
      </c>
      <c r="Z603" t="b">
        <v>1</v>
      </c>
      <c r="AA603" t="b">
        <v>0</v>
      </c>
    </row>
    <row r="604" spans="1:27" hidden="1" x14ac:dyDescent="0.2">
      <c r="A604" t="s">
        <v>29</v>
      </c>
      <c r="B604" s="1">
        <v>46346</v>
      </c>
      <c r="C604">
        <v>292.05999755859301</v>
      </c>
      <c r="D604">
        <v>325</v>
      </c>
      <c r="E604" s="27">
        <v>0.52675111540592401</v>
      </c>
      <c r="F604">
        <v>0.03</v>
      </c>
      <c r="G604">
        <v>0</v>
      </c>
      <c r="H604" s="5">
        <v>39.5</v>
      </c>
      <c r="I604" t="s">
        <v>8</v>
      </c>
      <c r="J604">
        <v>38.200000000000003</v>
      </c>
      <c r="K604">
        <v>40.799999999999997</v>
      </c>
      <c r="L604">
        <v>44.75</v>
      </c>
      <c r="M604">
        <v>3</v>
      </c>
      <c r="N604">
        <v>13</v>
      </c>
      <c r="O604" s="4">
        <v>0.225471612548828</v>
      </c>
      <c r="P604" s="4">
        <v>0.89864614633413398</v>
      </c>
      <c r="Q604" s="4">
        <v>0.25948720263130598</v>
      </c>
      <c r="R604" s="4">
        <v>39.499999999999801</v>
      </c>
      <c r="S604" s="4">
        <v>-0.38936712234805798</v>
      </c>
      <c r="T604" s="4">
        <v>-0.57769676231964595</v>
      </c>
      <c r="U604" s="4">
        <v>-0.65149770528338302</v>
      </c>
      <c r="V604" s="4">
        <v>6.7235451197192597E-3</v>
      </c>
      <c r="W604" s="4">
        <v>78.390581536574103</v>
      </c>
      <c r="X604" s="4">
        <v>-12.415022254086701</v>
      </c>
      <c r="Y604" s="4">
        <v>-121.034984588463</v>
      </c>
      <c r="Z604" t="b">
        <v>0</v>
      </c>
      <c r="AA604" t="b">
        <v>0</v>
      </c>
    </row>
    <row r="605" spans="1:27" hidden="1" x14ac:dyDescent="0.2">
      <c r="A605" t="s">
        <v>29</v>
      </c>
      <c r="B605" s="1">
        <v>46255</v>
      </c>
      <c r="C605">
        <v>292.05999755859301</v>
      </c>
      <c r="D605">
        <v>315</v>
      </c>
      <c r="E605" s="4">
        <v>0.27760672274276199</v>
      </c>
      <c r="F605">
        <v>0.03</v>
      </c>
      <c r="G605">
        <v>0</v>
      </c>
      <c r="H605" s="5">
        <v>7.6749999999999998</v>
      </c>
      <c r="I605" t="s">
        <v>7</v>
      </c>
      <c r="J605" s="2" t="s">
        <v>274</v>
      </c>
      <c r="K605" s="3" t="s">
        <v>275</v>
      </c>
      <c r="L605" s="3" t="s">
        <v>276</v>
      </c>
      <c r="M605">
        <v>33</v>
      </c>
      <c r="N605">
        <v>3685</v>
      </c>
      <c r="O605" s="4">
        <v>0.26129889099121001</v>
      </c>
      <c r="P605" s="4">
        <v>0.92717459542410696</v>
      </c>
      <c r="Q605" s="4">
        <v>0.24902637275605299</v>
      </c>
      <c r="R605" s="4">
        <v>7.6749999999999803</v>
      </c>
      <c r="S605" s="4">
        <v>-0.447209105584428</v>
      </c>
      <c r="T605" s="4">
        <v>-0.57841711065475798</v>
      </c>
      <c r="U605" s="4">
        <v>0.32736204377120798</v>
      </c>
      <c r="V605" s="4">
        <v>9.4199604639208893E-3</v>
      </c>
      <c r="W605" s="4">
        <v>55.548016582058899</v>
      </c>
      <c r="X605" s="4">
        <v>-27.5526310451245</v>
      </c>
      <c r="Y605" s="4">
        <v>24.4111688588624</v>
      </c>
      <c r="Z605" t="b">
        <v>1</v>
      </c>
      <c r="AA605" t="b">
        <v>0</v>
      </c>
    </row>
    <row r="606" spans="1:27" hidden="1" x14ac:dyDescent="0.2">
      <c r="A606" t="s">
        <v>29</v>
      </c>
      <c r="B606" s="1">
        <v>46738</v>
      </c>
      <c r="C606">
        <v>292.05999755859301</v>
      </c>
      <c r="D606">
        <v>360</v>
      </c>
      <c r="E606" s="5">
        <v>1.5999885702488701</v>
      </c>
      <c r="F606">
        <v>0.03</v>
      </c>
      <c r="G606">
        <v>0</v>
      </c>
      <c r="H606" s="5">
        <v>114.25</v>
      </c>
      <c r="I606" t="s">
        <v>8</v>
      </c>
      <c r="J606">
        <v>0</v>
      </c>
      <c r="K606">
        <v>0</v>
      </c>
      <c r="L606">
        <v>114.25</v>
      </c>
      <c r="M606">
        <v>50</v>
      </c>
      <c r="N606">
        <v>0</v>
      </c>
      <c r="O606" s="4">
        <v>1.0000000000000001E-5</v>
      </c>
      <c r="P606" s="4">
        <v>0.811277770996093</v>
      </c>
      <c r="Q606" s="4">
        <v>0.55072063965156803</v>
      </c>
      <c r="R606" s="4">
        <v>114.25</v>
      </c>
      <c r="S606" s="4">
        <v>0.116977514463634</v>
      </c>
      <c r="T606" s="4">
        <v>-0.57963262767837898</v>
      </c>
      <c r="U606" s="4">
        <v>-0.45343893599533702</v>
      </c>
      <c r="V606" s="4">
        <v>1.94749705339768E-3</v>
      </c>
      <c r="W606" s="4">
        <v>146.37577147122801</v>
      </c>
      <c r="X606" s="4">
        <v>-17.791038250934601</v>
      </c>
      <c r="Y606" s="4">
        <v>-394.68737975691403</v>
      </c>
      <c r="Z606" t="b">
        <v>0</v>
      </c>
      <c r="AA606" t="b">
        <v>0</v>
      </c>
    </row>
    <row r="607" spans="1:27" hidden="1" x14ac:dyDescent="0.2">
      <c r="A607" t="s">
        <v>29</v>
      </c>
      <c r="B607" s="1">
        <v>46185</v>
      </c>
      <c r="C607">
        <v>292.05999755859301</v>
      </c>
      <c r="D607">
        <v>305</v>
      </c>
      <c r="E607" s="5">
        <v>8.5957200196307704E-2</v>
      </c>
      <c r="F607">
        <v>0.03</v>
      </c>
      <c r="G607">
        <v>0</v>
      </c>
      <c r="H607" s="5">
        <v>16.25</v>
      </c>
      <c r="I607" t="s">
        <v>8</v>
      </c>
      <c r="J607">
        <v>15.25</v>
      </c>
      <c r="K607">
        <v>17.25</v>
      </c>
      <c r="L607">
        <v>15.95</v>
      </c>
      <c r="N607">
        <v>2</v>
      </c>
      <c r="O607" s="4">
        <v>0.26221440917968702</v>
      </c>
      <c r="P607" s="4">
        <v>0.95757376248719195</v>
      </c>
      <c r="Q607" s="4">
        <v>0.25477210248132998</v>
      </c>
      <c r="R607" s="4">
        <v>16.25</v>
      </c>
      <c r="S607" s="4">
        <v>-0.50852117781418305</v>
      </c>
      <c r="T607" s="4">
        <v>-0.58321643065198603</v>
      </c>
      <c r="U607" s="4">
        <v>-0.69445605449576997</v>
      </c>
      <c r="V607" s="4">
        <v>1.6069118716273999E-2</v>
      </c>
      <c r="W607" s="4">
        <v>30.017211551541301</v>
      </c>
      <c r="X607" s="4">
        <v>-37.912442691877601</v>
      </c>
      <c r="Y607" s="4">
        <v>-18.830887413658701</v>
      </c>
      <c r="Z607" t="b">
        <v>0</v>
      </c>
      <c r="AA607" t="b">
        <v>0</v>
      </c>
    </row>
    <row r="608" spans="1:27" hidden="1" x14ac:dyDescent="0.2">
      <c r="A608" t="s">
        <v>29</v>
      </c>
      <c r="B608" s="1">
        <v>46346</v>
      </c>
      <c r="C608">
        <v>292.05999755859301</v>
      </c>
      <c r="D608">
        <v>325</v>
      </c>
      <c r="E608" s="4">
        <v>0.52675111540592401</v>
      </c>
      <c r="F608">
        <v>0.03</v>
      </c>
      <c r="G608">
        <v>0</v>
      </c>
      <c r="H608" s="5">
        <v>11.225</v>
      </c>
      <c r="I608" t="s">
        <v>7</v>
      </c>
      <c r="J608" s="3" t="s">
        <v>185</v>
      </c>
      <c r="K608" s="2" t="s">
        <v>186</v>
      </c>
      <c r="L608">
        <v>12</v>
      </c>
      <c r="M608">
        <v>26</v>
      </c>
      <c r="N608">
        <v>1175</v>
      </c>
      <c r="O608" s="4">
        <v>0.27158321197509699</v>
      </c>
      <c r="P608" s="4">
        <v>0.89864614633413398</v>
      </c>
      <c r="Q608" s="4">
        <v>0.25398264360890999</v>
      </c>
      <c r="R608" s="4">
        <v>11.224999999999399</v>
      </c>
      <c r="S608" s="4">
        <v>-0.40184423617298498</v>
      </c>
      <c r="T608" s="4">
        <v>-0.58617879812770701</v>
      </c>
      <c r="U608" s="4">
        <v>0.34389933211129903</v>
      </c>
      <c r="V608" s="4">
        <v>6.8354410713838904E-3</v>
      </c>
      <c r="W608" s="4">
        <v>78.0045976815572</v>
      </c>
      <c r="X608" s="4">
        <v>-21.4820958480807</v>
      </c>
      <c r="Y608" s="4">
        <v>46.993699427594201</v>
      </c>
      <c r="Z608" t="b">
        <v>1</v>
      </c>
      <c r="AA608" t="b">
        <v>0</v>
      </c>
    </row>
    <row r="609" spans="1:27" hidden="1" x14ac:dyDescent="0.2">
      <c r="A609" t="s">
        <v>29</v>
      </c>
      <c r="B609" s="1">
        <v>46829</v>
      </c>
      <c r="C609">
        <v>292.05999755859301</v>
      </c>
      <c r="D609">
        <v>360</v>
      </c>
      <c r="E609" s="5">
        <v>1.8491329737870399</v>
      </c>
      <c r="F609">
        <v>0.03</v>
      </c>
      <c r="G609">
        <v>0</v>
      </c>
      <c r="H609" s="5">
        <v>77.275000000000006</v>
      </c>
      <c r="I609" t="s">
        <v>8</v>
      </c>
      <c r="J609">
        <v>75.05</v>
      </c>
      <c r="K609">
        <v>79.5</v>
      </c>
      <c r="L609">
        <v>85.17</v>
      </c>
      <c r="M609">
        <v>6</v>
      </c>
      <c r="N609">
        <v>17</v>
      </c>
      <c r="O609" s="4">
        <v>0.20316348602294901</v>
      </c>
      <c r="P609" s="4">
        <v>0.811277770996093</v>
      </c>
      <c r="Q609" s="4">
        <v>0.289515562376292</v>
      </c>
      <c r="R609" s="4">
        <v>77.275000000000006</v>
      </c>
      <c r="S609" s="4">
        <v>-0.19348733664758799</v>
      </c>
      <c r="T609" s="4">
        <v>-0.58717878828338099</v>
      </c>
      <c r="U609" s="4">
        <v>-0.57671133871796598</v>
      </c>
      <c r="V609" s="4">
        <v>3.4052781091413E-3</v>
      </c>
      <c r="W609" s="4">
        <v>155.50229300675801</v>
      </c>
      <c r="X609" s="4">
        <v>-4.8020836239248101</v>
      </c>
      <c r="Y609" s="4">
        <v>-454.34919111484197</v>
      </c>
      <c r="Z609" t="b">
        <v>0</v>
      </c>
      <c r="AA609" t="b">
        <v>0</v>
      </c>
    </row>
    <row r="610" spans="1:27" hidden="1" x14ac:dyDescent="0.2">
      <c r="A610" t="s">
        <v>29</v>
      </c>
      <c r="B610" s="1">
        <v>46162</v>
      </c>
      <c r="C610">
        <v>292.05999755859301</v>
      </c>
      <c r="D610">
        <v>300</v>
      </c>
      <c r="E610" s="5">
        <v>2.29866642519393E-2</v>
      </c>
      <c r="F610">
        <v>0.03</v>
      </c>
      <c r="G610">
        <v>0</v>
      </c>
      <c r="H610" s="5">
        <v>10.175000000000001</v>
      </c>
      <c r="I610" t="s">
        <v>8</v>
      </c>
      <c r="J610" s="2" t="s">
        <v>219</v>
      </c>
      <c r="K610" s="3" t="s">
        <v>189</v>
      </c>
      <c r="L610" s="2" t="s">
        <v>220</v>
      </c>
      <c r="M610">
        <v>6</v>
      </c>
      <c r="N610">
        <v>7</v>
      </c>
      <c r="O610" s="4">
        <v>0.332770344238281</v>
      </c>
      <c r="P610" s="4">
        <v>0.97353332519531199</v>
      </c>
      <c r="Q610" s="4">
        <v>0.30503980026330801</v>
      </c>
      <c r="R610" s="4">
        <v>10.1750000000025</v>
      </c>
      <c r="S610" s="4">
        <v>-0.54194966330600602</v>
      </c>
      <c r="T610" s="4">
        <v>-0.58819782599789805</v>
      </c>
      <c r="U610" s="4">
        <v>-0.70607340859376699</v>
      </c>
      <c r="V610" s="4">
        <v>2.55014755740475E-2</v>
      </c>
      <c r="W610" s="4">
        <v>15.252531314235799</v>
      </c>
      <c r="X610" s="4">
        <v>-94.711065960790293</v>
      </c>
      <c r="Y610" s="4">
        <v>-4.9741026206073302</v>
      </c>
      <c r="Z610" t="b">
        <v>0</v>
      </c>
      <c r="AA610" t="b">
        <v>0</v>
      </c>
    </row>
    <row r="611" spans="1:27" hidden="1" x14ac:dyDescent="0.2">
      <c r="A611" t="s">
        <v>29</v>
      </c>
      <c r="B611" s="1">
        <v>46402</v>
      </c>
      <c r="C611">
        <v>292.05999755859301</v>
      </c>
      <c r="D611">
        <v>330</v>
      </c>
      <c r="E611" s="4">
        <v>0.68007074488696795</v>
      </c>
      <c r="F611">
        <v>0.03</v>
      </c>
      <c r="G611">
        <v>0</v>
      </c>
      <c r="H611" s="5">
        <v>13.024999999999901</v>
      </c>
      <c r="I611" t="s">
        <v>7</v>
      </c>
      <c r="J611" s="3" t="s">
        <v>169</v>
      </c>
      <c r="K611" s="2" t="s">
        <v>90</v>
      </c>
      <c r="L611" s="3" t="s">
        <v>150</v>
      </c>
      <c r="M611">
        <v>3</v>
      </c>
      <c r="N611">
        <v>18040</v>
      </c>
      <c r="O611" s="4">
        <v>0.27448235290527301</v>
      </c>
      <c r="P611" s="4">
        <v>0.885030295632102</v>
      </c>
      <c r="Q611" s="4">
        <v>0.254473283502547</v>
      </c>
      <c r="R611" s="4">
        <v>13.024999999999901</v>
      </c>
      <c r="S611" s="4">
        <v>-0.37984199787080303</v>
      </c>
      <c r="T611" s="4">
        <v>-0.58969695867300498</v>
      </c>
      <c r="U611" s="4">
        <v>0.35203135243931599</v>
      </c>
      <c r="V611" s="4">
        <v>6.0560403055078199E-3</v>
      </c>
      <c r="W611" s="4">
        <v>89.398287146668096</v>
      </c>
      <c r="X611" s="4">
        <v>-19.419493820560501</v>
      </c>
      <c r="Y611" s="4">
        <v>61.063059767280102</v>
      </c>
      <c r="Z611" t="b">
        <v>1</v>
      </c>
      <c r="AA611" t="b">
        <v>0</v>
      </c>
    </row>
    <row r="612" spans="1:27" hidden="1" x14ac:dyDescent="0.2">
      <c r="A612" t="s">
        <v>29</v>
      </c>
      <c r="B612" s="1">
        <v>46255</v>
      </c>
      <c r="C612">
        <v>292.05999755859301</v>
      </c>
      <c r="D612">
        <v>345</v>
      </c>
      <c r="E612" s="5">
        <v>0.27760672274276199</v>
      </c>
      <c r="F612">
        <v>0.03</v>
      </c>
      <c r="G612">
        <v>0</v>
      </c>
      <c r="H612" s="5">
        <v>79.42</v>
      </c>
      <c r="I612" t="s">
        <v>8</v>
      </c>
      <c r="J612">
        <v>0</v>
      </c>
      <c r="K612">
        <v>0</v>
      </c>
      <c r="L612">
        <v>79.42</v>
      </c>
      <c r="N612">
        <v>0</v>
      </c>
      <c r="O612" s="4">
        <v>1.0000000000000001E-5</v>
      </c>
      <c r="P612" s="4">
        <v>0.84655071756114098</v>
      </c>
      <c r="Q612" s="4">
        <v>0.76402801540309495</v>
      </c>
      <c r="R612" s="4">
        <v>79.42</v>
      </c>
      <c r="S612" s="4">
        <v>-0.19185508477200799</v>
      </c>
      <c r="T612" s="4">
        <v>-0.59440920227138305</v>
      </c>
      <c r="U612" s="4">
        <v>-0.57607213953174496</v>
      </c>
      <c r="V612" s="4">
        <v>3.3313547213649499E-3</v>
      </c>
      <c r="W612" s="4">
        <v>60.270430820068299</v>
      </c>
      <c r="X612" s="4">
        <v>-75.507980004966299</v>
      </c>
      <c r="Y612" s="4">
        <v>-68.754198445615202</v>
      </c>
      <c r="Z612" t="b">
        <v>0</v>
      </c>
      <c r="AA612" t="b">
        <v>0</v>
      </c>
    </row>
    <row r="613" spans="1:27" hidden="1" x14ac:dyDescent="0.2">
      <c r="A613" t="s">
        <v>29</v>
      </c>
      <c r="B613" s="1">
        <v>46738</v>
      </c>
      <c r="C613">
        <v>292.05999755859301</v>
      </c>
      <c r="D613">
        <v>365</v>
      </c>
      <c r="E613" s="5">
        <v>1.5999885702488701</v>
      </c>
      <c r="F613">
        <v>0.03</v>
      </c>
      <c r="G613">
        <v>0</v>
      </c>
      <c r="H613" s="5">
        <v>116.25</v>
      </c>
      <c r="I613" t="s">
        <v>8</v>
      </c>
      <c r="J613">
        <v>0</v>
      </c>
      <c r="K613">
        <v>0</v>
      </c>
      <c r="L613">
        <v>116.25</v>
      </c>
      <c r="M613">
        <v>10</v>
      </c>
      <c r="N613">
        <v>0</v>
      </c>
      <c r="O613" s="4">
        <v>1.0000000000000001E-5</v>
      </c>
      <c r="P613" s="4">
        <v>0.80016437687285902</v>
      </c>
      <c r="Q613" s="4">
        <v>0.54089497207821002</v>
      </c>
      <c r="R613" s="4">
        <v>116.25</v>
      </c>
      <c r="S613" s="4">
        <v>8.6400717635446794E-2</v>
      </c>
      <c r="T613" s="4">
        <v>-0.59778087327368101</v>
      </c>
      <c r="U613" s="4">
        <v>-0.46557393823740101</v>
      </c>
      <c r="V613" s="4">
        <v>1.9890494560208102E-3</v>
      </c>
      <c r="W613" s="4">
        <v>146.83160998251901</v>
      </c>
      <c r="X613" s="4">
        <v>-17.2523114687523</v>
      </c>
      <c r="Y613" s="4">
        <v>-403.55795434897999</v>
      </c>
      <c r="Z613" t="b">
        <v>0</v>
      </c>
      <c r="AA613" t="b">
        <v>0</v>
      </c>
    </row>
    <row r="614" spans="1:27" hidden="1" x14ac:dyDescent="0.2">
      <c r="A614" t="s">
        <v>29</v>
      </c>
      <c r="B614" s="1">
        <v>46829</v>
      </c>
      <c r="C614">
        <v>292.05999755859301</v>
      </c>
      <c r="D614">
        <v>360</v>
      </c>
      <c r="E614" s="4">
        <v>1.8491329737870399</v>
      </c>
      <c r="F614">
        <v>0.03</v>
      </c>
      <c r="G614">
        <v>0</v>
      </c>
      <c r="H614" s="5">
        <v>26.375</v>
      </c>
      <c r="I614" t="s">
        <v>7</v>
      </c>
      <c r="J614">
        <v>24.85</v>
      </c>
      <c r="K614" s="2" t="s">
        <v>43</v>
      </c>
      <c r="L614">
        <v>26.78</v>
      </c>
      <c r="M614">
        <v>5</v>
      </c>
      <c r="N614">
        <v>400</v>
      </c>
      <c r="O614" s="4">
        <v>0.31610791320800702</v>
      </c>
      <c r="P614" s="4">
        <v>0.811277770996093</v>
      </c>
      <c r="Q614" s="4">
        <v>0.27411632088979998</v>
      </c>
      <c r="R614" s="4">
        <v>26.375</v>
      </c>
      <c r="S614" s="4">
        <v>-0.225885536700658</v>
      </c>
      <c r="T614" s="4">
        <v>-0.59863666414404304</v>
      </c>
      <c r="U614" s="4">
        <v>0.41064522358060401</v>
      </c>
      <c r="V614" s="4">
        <v>3.57222859153552E-3</v>
      </c>
      <c r="W614" s="4">
        <v>154.44947410580599</v>
      </c>
      <c r="X614" s="4">
        <v>-14.2545717610941</v>
      </c>
      <c r="Y614" s="4">
        <v>173.00126226762799</v>
      </c>
      <c r="Z614" t="b">
        <v>1</v>
      </c>
      <c r="AA614" t="b">
        <v>0</v>
      </c>
    </row>
    <row r="615" spans="1:27" hidden="1" x14ac:dyDescent="0.2">
      <c r="A615" t="s">
        <v>29</v>
      </c>
      <c r="B615" s="1">
        <v>46346</v>
      </c>
      <c r="C615">
        <v>292.05999755859301</v>
      </c>
      <c r="D615">
        <v>355</v>
      </c>
      <c r="E615" s="27">
        <v>0.52675111540592401</v>
      </c>
      <c r="F615">
        <v>0.03</v>
      </c>
      <c r="G615">
        <v>0</v>
      </c>
      <c r="H615" s="5">
        <v>104.9</v>
      </c>
      <c r="I615" t="s">
        <v>8</v>
      </c>
      <c r="J615">
        <v>103</v>
      </c>
      <c r="K615">
        <v>106.8</v>
      </c>
      <c r="L615">
        <v>80</v>
      </c>
      <c r="N615">
        <v>0</v>
      </c>
      <c r="O615" s="4">
        <v>0.74356335540771401</v>
      </c>
      <c r="P615" s="4">
        <v>0.82270421847491104</v>
      </c>
      <c r="Q615" s="4">
        <v>0.795115204293938</v>
      </c>
      <c r="R615" s="4">
        <v>104.899999999999</v>
      </c>
      <c r="S615" s="4">
        <v>-2.2263664098275099E-2</v>
      </c>
      <c r="T615" s="4">
        <v>-0.59933936818753297</v>
      </c>
      <c r="U615" s="4">
        <v>-0.50888118322895404</v>
      </c>
      <c r="V615" s="4">
        <v>2.3664512646669501E-3</v>
      </c>
      <c r="W615" s="4">
        <v>84.542919567648795</v>
      </c>
      <c r="X615" s="4">
        <v>-56.201801185129398</v>
      </c>
      <c r="Y615" s="4">
        <v>-133.54396399098701</v>
      </c>
      <c r="Z615" t="b">
        <v>0</v>
      </c>
      <c r="AA615" t="b">
        <v>0</v>
      </c>
    </row>
    <row r="616" spans="1:27" hidden="1" x14ac:dyDescent="0.2">
      <c r="A616" t="s">
        <v>29</v>
      </c>
      <c r="B616" s="1">
        <v>46191</v>
      </c>
      <c r="C616">
        <v>292.05999755859301</v>
      </c>
      <c r="D616">
        <v>345</v>
      </c>
      <c r="E616" s="5">
        <v>0.102384294092041</v>
      </c>
      <c r="F616">
        <v>0.03</v>
      </c>
      <c r="G616">
        <v>0</v>
      </c>
      <c r="H616" s="5">
        <v>81.7</v>
      </c>
      <c r="I616" t="s">
        <v>8</v>
      </c>
      <c r="J616">
        <v>0</v>
      </c>
      <c r="K616">
        <v>0</v>
      </c>
      <c r="L616">
        <v>81.7</v>
      </c>
      <c r="M616">
        <v>1</v>
      </c>
      <c r="N616">
        <v>0</v>
      </c>
      <c r="O616" s="4">
        <v>1.0000000000000001E-5</v>
      </c>
      <c r="P616" s="4">
        <v>0.84655071756114098</v>
      </c>
      <c r="Q616" s="4">
        <v>1.2846343037418</v>
      </c>
      <c r="R616" s="4">
        <v>81.699999999999804</v>
      </c>
      <c r="S616" s="4">
        <v>-0.19226787404305301</v>
      </c>
      <c r="T616" s="4">
        <v>-0.603319324487544</v>
      </c>
      <c r="U616" s="4">
        <v>-0.57623380915288003</v>
      </c>
      <c r="V616" s="4">
        <v>3.2622296867734699E-3</v>
      </c>
      <c r="W616" s="4">
        <v>36.599196011970598</v>
      </c>
      <c r="X616" s="4">
        <v>-222.108529176319</v>
      </c>
      <c r="Y616" s="4">
        <v>-25.595545721159301</v>
      </c>
      <c r="Z616" t="b">
        <v>0</v>
      </c>
      <c r="AA616" t="b">
        <v>0</v>
      </c>
    </row>
    <row r="617" spans="1:27" x14ac:dyDescent="0.2">
      <c r="A617" t="s">
        <v>29</v>
      </c>
      <c r="B617" s="1">
        <v>46647</v>
      </c>
      <c r="C617">
        <v>292.05999755859301</v>
      </c>
      <c r="D617">
        <v>350</v>
      </c>
      <c r="E617" s="4">
        <v>1.35084416305146</v>
      </c>
      <c r="F617">
        <v>0.03</v>
      </c>
      <c r="G617">
        <v>0</v>
      </c>
      <c r="H617" s="5">
        <v>20.799999999999901</v>
      </c>
      <c r="I617" t="s">
        <v>7</v>
      </c>
      <c r="J617" s="2" t="s">
        <v>92</v>
      </c>
      <c r="K617" s="2" t="s">
        <v>93</v>
      </c>
      <c r="L617" s="2" t="s">
        <v>80</v>
      </c>
      <c r="N617">
        <v>401</v>
      </c>
      <c r="O617" s="4">
        <v>0.31230851272582999</v>
      </c>
      <c r="P617" s="4">
        <v>0.83445713588169601</v>
      </c>
      <c r="Q617" s="4">
        <v>0.268781440171109</v>
      </c>
      <c r="R617" s="4">
        <v>20.799999999999599</v>
      </c>
      <c r="S617" s="4">
        <v>-0.29339203864838398</v>
      </c>
      <c r="T617" s="4">
        <v>-0.60578547607214905</v>
      </c>
      <c r="U617" s="4">
        <v>0.38461125504272597</v>
      </c>
      <c r="V617" s="4">
        <v>4.1883627993222197E-3</v>
      </c>
      <c r="W617" s="4">
        <v>129.71582891192301</v>
      </c>
      <c r="X617" s="4">
        <v>-15.6508570551186</v>
      </c>
      <c r="Y617" s="4">
        <v>123.642174856395</v>
      </c>
      <c r="Z617" t="b">
        <v>1</v>
      </c>
      <c r="AA617" t="b">
        <v>0</v>
      </c>
    </row>
    <row r="618" spans="1:27" hidden="1" x14ac:dyDescent="0.2">
      <c r="A618" t="s">
        <v>29</v>
      </c>
      <c r="B618" s="1">
        <v>46283</v>
      </c>
      <c r="C618">
        <v>292.05999755859301</v>
      </c>
      <c r="D618">
        <v>320</v>
      </c>
      <c r="E618" s="5">
        <v>0.354266533880364</v>
      </c>
      <c r="F618">
        <v>0.03</v>
      </c>
      <c r="G618">
        <v>0</v>
      </c>
      <c r="H618" s="5">
        <v>33.274999999999999</v>
      </c>
      <c r="I618" t="s">
        <v>8</v>
      </c>
      <c r="J618">
        <v>32.799999999999997</v>
      </c>
      <c r="K618">
        <v>33.75</v>
      </c>
      <c r="L618">
        <v>32.659999999999997</v>
      </c>
      <c r="M618">
        <v>3</v>
      </c>
      <c r="N618">
        <v>24</v>
      </c>
      <c r="O618" s="4">
        <v>0.219673330688476</v>
      </c>
      <c r="P618" s="4">
        <v>0.91268749237060498</v>
      </c>
      <c r="Q618" s="4">
        <v>0.25577101920094197</v>
      </c>
      <c r="R618" s="4">
        <v>33.274999999999999</v>
      </c>
      <c r="S618" s="4">
        <v>-0.45420303384882299</v>
      </c>
      <c r="T618" s="4">
        <v>-0.60643869517542504</v>
      </c>
      <c r="U618" s="4">
        <v>-0.67515865018711596</v>
      </c>
      <c r="V618" s="4">
        <v>8.0932699897197299E-3</v>
      </c>
      <c r="W618" s="4">
        <v>62.553216395204799</v>
      </c>
      <c r="X618" s="4">
        <v>-15.667024610787101</v>
      </c>
      <c r="Y618" s="4">
        <v>-81.644915025579394</v>
      </c>
      <c r="Z618" t="b">
        <v>0</v>
      </c>
      <c r="AA618" t="b">
        <v>0</v>
      </c>
    </row>
    <row r="619" spans="1:27" hidden="1" x14ac:dyDescent="0.2">
      <c r="A619" t="s">
        <v>29</v>
      </c>
      <c r="B619" s="1">
        <v>46283</v>
      </c>
      <c r="C619">
        <v>292.05999755859301</v>
      </c>
      <c r="D619">
        <v>345</v>
      </c>
      <c r="E619" s="5">
        <v>0.354266533880364</v>
      </c>
      <c r="F619">
        <v>0.03</v>
      </c>
      <c r="G619">
        <v>0</v>
      </c>
      <c r="H619" s="5">
        <v>74.724999999999994</v>
      </c>
      <c r="I619" t="s">
        <v>8</v>
      </c>
      <c r="J619">
        <v>73.25</v>
      </c>
      <c r="K619">
        <v>76.2</v>
      </c>
      <c r="L619">
        <v>98.1</v>
      </c>
      <c r="M619">
        <v>1</v>
      </c>
      <c r="N619">
        <v>1</v>
      </c>
      <c r="O619" s="4">
        <v>0.57129334960937495</v>
      </c>
      <c r="P619" s="4">
        <v>0.84655071756114098</v>
      </c>
      <c r="Q619" s="4">
        <v>0.61544085665839998</v>
      </c>
      <c r="R619" s="4">
        <v>74.724999999999895</v>
      </c>
      <c r="S619" s="4">
        <v>-0.24259320943669599</v>
      </c>
      <c r="T619" s="4">
        <v>-0.60890541366337703</v>
      </c>
      <c r="U619" s="4">
        <v>-0.59583972890648995</v>
      </c>
      <c r="V619" s="4">
        <v>3.620821931886E-3</v>
      </c>
      <c r="W619" s="4">
        <v>67.339172288112294</v>
      </c>
      <c r="X619" s="4">
        <v>-51.029285150274603</v>
      </c>
      <c r="Y619" s="4">
        <v>-88.122365441706094</v>
      </c>
      <c r="Z619" t="b">
        <v>0</v>
      </c>
      <c r="AA619" t="b">
        <v>0</v>
      </c>
    </row>
    <row r="620" spans="1:27" hidden="1" x14ac:dyDescent="0.2">
      <c r="A620" t="s">
        <v>29</v>
      </c>
      <c r="B620" s="1">
        <v>46773</v>
      </c>
      <c r="C620">
        <v>292.05999755859301</v>
      </c>
      <c r="D620">
        <v>360</v>
      </c>
      <c r="E620" s="5">
        <v>1.6958133396347299</v>
      </c>
      <c r="F620">
        <v>0.03</v>
      </c>
      <c r="G620">
        <v>0</v>
      </c>
      <c r="H620" s="5">
        <v>76</v>
      </c>
      <c r="I620" t="s">
        <v>8</v>
      </c>
      <c r="J620">
        <v>74.099999999999994</v>
      </c>
      <c r="K620">
        <v>77.900000000000006</v>
      </c>
      <c r="L620">
        <v>97.31</v>
      </c>
      <c r="M620">
        <v>2</v>
      </c>
      <c r="N620">
        <v>101</v>
      </c>
      <c r="O620" s="4">
        <v>0.199272533721923</v>
      </c>
      <c r="P620" s="4">
        <v>0.811277770996093</v>
      </c>
      <c r="Q620" s="4">
        <v>0.28603497373918702</v>
      </c>
      <c r="R620" s="4">
        <v>75.9999999999972</v>
      </c>
      <c r="S620" s="4">
        <v>-0.23866241583356301</v>
      </c>
      <c r="T620" s="4">
        <v>-0.61114687821146096</v>
      </c>
      <c r="U620" s="4">
        <v>-0.59431631877684299</v>
      </c>
      <c r="V620" s="4">
        <v>3.5641926868801902E-3</v>
      </c>
      <c r="W620" s="4">
        <v>147.46960411545001</v>
      </c>
      <c r="X620" s="4">
        <v>-4.9496613348686198</v>
      </c>
      <c r="Y620" s="4">
        <v>-423.23434839670301</v>
      </c>
      <c r="Z620" t="b">
        <v>0</v>
      </c>
      <c r="AA620" t="b">
        <v>0</v>
      </c>
    </row>
    <row r="621" spans="1:27" hidden="1" x14ac:dyDescent="0.2">
      <c r="A621" t="s">
        <v>29</v>
      </c>
      <c r="B621" s="1">
        <v>46374</v>
      </c>
      <c r="C621">
        <v>292.05999755859301</v>
      </c>
      <c r="D621">
        <v>330</v>
      </c>
      <c r="E621" s="5">
        <v>0.60341093023648795</v>
      </c>
      <c r="F621">
        <v>0.03</v>
      </c>
      <c r="G621">
        <v>0</v>
      </c>
      <c r="H621" s="5">
        <v>44.225000000000001</v>
      </c>
      <c r="I621" t="s">
        <v>8</v>
      </c>
      <c r="J621">
        <v>43.2</v>
      </c>
      <c r="K621">
        <v>45.25</v>
      </c>
      <c r="L621">
        <v>48.7</v>
      </c>
      <c r="M621">
        <v>1</v>
      </c>
      <c r="N621">
        <v>68</v>
      </c>
      <c r="O621" s="4">
        <v>0.218116949768066</v>
      </c>
      <c r="P621" s="4">
        <v>0.885030295632102</v>
      </c>
      <c r="Q621" s="4">
        <v>0.262801136159871</v>
      </c>
      <c r="R621" s="4">
        <v>44.224999999999802</v>
      </c>
      <c r="S621" s="4">
        <v>-0.40752846825966299</v>
      </c>
      <c r="T621" s="4">
        <v>-0.61167115433278696</v>
      </c>
      <c r="U621" s="4">
        <v>-0.65819005517834595</v>
      </c>
      <c r="V621" s="4">
        <v>6.15801112073785E-3</v>
      </c>
      <c r="W621" s="4">
        <v>83.296170341395396</v>
      </c>
      <c r="X621" s="4">
        <v>-11.0451434922131</v>
      </c>
      <c r="Y621" s="4">
        <v>-142.68012641702001</v>
      </c>
      <c r="Z621" t="b">
        <v>0</v>
      </c>
      <c r="AA621" t="b">
        <v>0</v>
      </c>
    </row>
    <row r="622" spans="1:27" hidden="1" x14ac:dyDescent="0.2">
      <c r="A622" t="s">
        <v>29</v>
      </c>
      <c r="B622" s="1">
        <v>46738</v>
      </c>
      <c r="C622">
        <v>292.05999755859301</v>
      </c>
      <c r="D622">
        <v>370</v>
      </c>
      <c r="E622" s="5">
        <v>1.5999885702488701</v>
      </c>
      <c r="F622">
        <v>0.03</v>
      </c>
      <c r="G622">
        <v>0</v>
      </c>
      <c r="H622" s="5">
        <v>101.325</v>
      </c>
      <c r="I622" t="s">
        <v>8</v>
      </c>
      <c r="J622">
        <v>99.65</v>
      </c>
      <c r="K622">
        <v>103</v>
      </c>
      <c r="L622">
        <v>114.27</v>
      </c>
      <c r="M622">
        <v>2</v>
      </c>
      <c r="N622">
        <v>0</v>
      </c>
      <c r="O622" s="4">
        <v>0.33629508926391599</v>
      </c>
      <c r="P622" s="4">
        <v>0.78935134475295599</v>
      </c>
      <c r="Q622" s="4">
        <v>0.41593319724536199</v>
      </c>
      <c r="R622" s="4">
        <v>101.325000000043</v>
      </c>
      <c r="S622" s="4">
        <v>-9.53110831658283E-2</v>
      </c>
      <c r="T622" s="4">
        <v>-0.621427707082429</v>
      </c>
      <c r="U622" s="4">
        <v>-0.53796613018051798</v>
      </c>
      <c r="V622" s="4">
        <v>2.58454057420573E-3</v>
      </c>
      <c r="W622" s="4">
        <v>146.71278919232199</v>
      </c>
      <c r="X622" s="4">
        <v>-11.316434465679199</v>
      </c>
      <c r="Y622" s="4">
        <v>-413.50646472388598</v>
      </c>
      <c r="Z622" t="b">
        <v>0</v>
      </c>
      <c r="AA622" t="b">
        <v>1</v>
      </c>
    </row>
    <row r="623" spans="1:27" hidden="1" x14ac:dyDescent="0.2">
      <c r="A623" t="s">
        <v>29</v>
      </c>
      <c r="B623" s="1">
        <v>46178</v>
      </c>
      <c r="C623">
        <v>292.05999755859301</v>
      </c>
      <c r="D623">
        <v>305</v>
      </c>
      <c r="E623" s="5">
        <v>6.6792252470498303E-2</v>
      </c>
      <c r="F623">
        <v>0.03</v>
      </c>
      <c r="G623">
        <v>0</v>
      </c>
      <c r="H623" s="5">
        <v>15.95</v>
      </c>
      <c r="I623" t="s">
        <v>8</v>
      </c>
      <c r="J623" s="2" t="s">
        <v>133</v>
      </c>
      <c r="K623" s="2" t="s">
        <v>122</v>
      </c>
      <c r="L623" s="2" t="s">
        <v>129</v>
      </c>
      <c r="M623">
        <v>8</v>
      </c>
      <c r="N623">
        <v>18</v>
      </c>
      <c r="O623" s="4">
        <v>0.26746338012695298</v>
      </c>
      <c r="P623" s="4">
        <v>0.95757376248719195</v>
      </c>
      <c r="Q623" s="4">
        <v>0.27270170086329298</v>
      </c>
      <c r="R623" s="4">
        <v>15.9500000000114</v>
      </c>
      <c r="S623" s="4">
        <v>-0.551455106648156</v>
      </c>
      <c r="T623" s="4">
        <v>-0.62193267176503697</v>
      </c>
      <c r="U623" s="4">
        <v>-0.709339133287336</v>
      </c>
      <c r="V623" s="4">
        <v>1.6647615139475599E-2</v>
      </c>
      <c r="W623" s="4">
        <v>25.864859170515999</v>
      </c>
      <c r="X623" s="4">
        <v>-46.107379817855602</v>
      </c>
      <c r="Y623" s="4">
        <v>-14.902659688241799</v>
      </c>
      <c r="Z623" t="b">
        <v>0</v>
      </c>
      <c r="AA623" t="b">
        <v>0</v>
      </c>
    </row>
    <row r="624" spans="1:27" hidden="1" x14ac:dyDescent="0.2">
      <c r="A624" t="s">
        <v>29</v>
      </c>
      <c r="B624" s="1">
        <v>46164</v>
      </c>
      <c r="C624">
        <v>292.05999755859301</v>
      </c>
      <c r="D624">
        <v>300</v>
      </c>
      <c r="E624" s="4">
        <v>2.84623583552614E-2</v>
      </c>
      <c r="F624">
        <v>0.03</v>
      </c>
      <c r="G624">
        <v>0</v>
      </c>
      <c r="H624" s="5">
        <v>2.1549999999999998</v>
      </c>
      <c r="I624" t="s">
        <v>7</v>
      </c>
      <c r="J624" s="2" t="s">
        <v>423</v>
      </c>
      <c r="K624" s="3" t="s">
        <v>418</v>
      </c>
      <c r="L624" s="3" t="s">
        <v>424</v>
      </c>
      <c r="M624">
        <v>521</v>
      </c>
      <c r="N624">
        <v>3782</v>
      </c>
      <c r="O624" s="4">
        <v>0.244636459960937</v>
      </c>
      <c r="P624" s="4">
        <v>0.97353332519531199</v>
      </c>
      <c r="Q624" s="4">
        <v>0.25626340841696499</v>
      </c>
      <c r="R624" s="4">
        <v>2.1549999999999798</v>
      </c>
      <c r="S624" s="4">
        <v>-0.57905749162991504</v>
      </c>
      <c r="T624" s="4">
        <v>-0.62229115526230205</v>
      </c>
      <c r="U624" s="4">
        <v>0.28127519064866902</v>
      </c>
      <c r="V624" s="4">
        <v>2.6718054640797899E-2</v>
      </c>
      <c r="W624" s="4">
        <v>16.622887614220399</v>
      </c>
      <c r="X624" s="4">
        <v>-77.232660271245393</v>
      </c>
      <c r="Y624" s="4">
        <v>2.2768244831400501</v>
      </c>
      <c r="Z624" t="b">
        <v>1</v>
      </c>
      <c r="AA624" t="b">
        <v>0</v>
      </c>
    </row>
    <row r="625" spans="1:27" x14ac:dyDescent="0.2">
      <c r="A625" t="s">
        <v>29</v>
      </c>
      <c r="B625" s="1">
        <v>46773</v>
      </c>
      <c r="C625">
        <v>292.05999755859301</v>
      </c>
      <c r="D625">
        <v>360</v>
      </c>
      <c r="E625" s="4">
        <v>1.6958133396347299</v>
      </c>
      <c r="F625">
        <v>0.03</v>
      </c>
      <c r="G625">
        <v>0</v>
      </c>
      <c r="H625" s="5">
        <v>24.049999999999901</v>
      </c>
      <c r="I625" t="s">
        <v>7</v>
      </c>
      <c r="J625">
        <v>22.95</v>
      </c>
      <c r="K625">
        <v>25.15</v>
      </c>
      <c r="L625" s="2" t="s">
        <v>63</v>
      </c>
      <c r="M625">
        <v>2</v>
      </c>
      <c r="N625">
        <v>2469</v>
      </c>
      <c r="O625" s="4">
        <v>0.31111833908080999</v>
      </c>
      <c r="P625" s="4">
        <v>0.811277770996093</v>
      </c>
      <c r="Q625" s="4">
        <v>0.27333318866608702</v>
      </c>
      <c r="R625" s="4">
        <v>24.0499999999947</v>
      </c>
      <c r="S625" s="4">
        <v>-0.26667807009378802</v>
      </c>
      <c r="T625" s="4">
        <v>-0.62262183633811696</v>
      </c>
      <c r="U625" s="4">
        <v>0.39485852007286398</v>
      </c>
      <c r="V625" s="4">
        <v>3.7035114775852201E-3</v>
      </c>
      <c r="W625" s="4">
        <v>146.42939378315</v>
      </c>
      <c r="X625" s="4">
        <v>-14.539002310988099</v>
      </c>
      <c r="Y625" s="4">
        <v>154.78091684528201</v>
      </c>
      <c r="Z625" t="b">
        <v>1</v>
      </c>
      <c r="AA625" t="b">
        <v>0</v>
      </c>
    </row>
    <row r="626" spans="1:27" hidden="1" x14ac:dyDescent="0.2">
      <c r="A626" t="s">
        <v>29</v>
      </c>
      <c r="B626" s="1">
        <v>46555</v>
      </c>
      <c r="C626">
        <v>292.05999755859301</v>
      </c>
      <c r="D626">
        <v>360</v>
      </c>
      <c r="E626" s="5">
        <v>1.0989618995621599</v>
      </c>
      <c r="F626">
        <v>0.03</v>
      </c>
      <c r="G626">
        <v>0</v>
      </c>
      <c r="H626" s="5">
        <v>87.55</v>
      </c>
      <c r="I626" t="s">
        <v>8</v>
      </c>
      <c r="J626">
        <v>0</v>
      </c>
      <c r="K626">
        <v>0</v>
      </c>
      <c r="L626">
        <v>87.55</v>
      </c>
      <c r="M626">
        <v>10</v>
      </c>
      <c r="N626">
        <v>0</v>
      </c>
      <c r="O626" s="4">
        <v>1.0000000000000001E-5</v>
      </c>
      <c r="P626" s="4">
        <v>0.811277770996093</v>
      </c>
      <c r="Q626" s="4">
        <v>0.41420075414027602</v>
      </c>
      <c r="R626" s="4">
        <v>87.549999999999898</v>
      </c>
      <c r="S626" s="4">
        <v>-0.188630563081505</v>
      </c>
      <c r="T626" s="4">
        <v>-0.62284294468902901</v>
      </c>
      <c r="U626" s="4">
        <v>-0.57480881153091001</v>
      </c>
      <c r="V626" s="4">
        <v>3.0903620579276802E-3</v>
      </c>
      <c r="W626" s="4">
        <v>119.990548557015</v>
      </c>
      <c r="X626" s="4">
        <v>-14.949469033115699</v>
      </c>
      <c r="Y626" s="4">
        <v>-280.70636549773599</v>
      </c>
      <c r="Z626" t="b">
        <v>0</v>
      </c>
      <c r="AA626" t="b">
        <v>0</v>
      </c>
    </row>
    <row r="627" spans="1:27" hidden="1" x14ac:dyDescent="0.2">
      <c r="A627" t="s">
        <v>29</v>
      </c>
      <c r="B627" s="1">
        <v>46283</v>
      </c>
      <c r="C627">
        <v>292.05999755859301</v>
      </c>
      <c r="D627">
        <v>320</v>
      </c>
      <c r="E627" s="4">
        <v>0.354266533880364</v>
      </c>
      <c r="F627">
        <v>0.03</v>
      </c>
      <c r="G627">
        <v>0</v>
      </c>
      <c r="H627" s="5">
        <v>8.125</v>
      </c>
      <c r="I627" t="s">
        <v>7</v>
      </c>
      <c r="J627" s="2" t="s">
        <v>252</v>
      </c>
      <c r="K627" s="2" t="s">
        <v>262</v>
      </c>
      <c r="L627" s="3" t="s">
        <v>267</v>
      </c>
      <c r="M627">
        <v>70</v>
      </c>
      <c r="N627">
        <v>8889</v>
      </c>
      <c r="O627" s="4">
        <v>0.26016975189208902</v>
      </c>
      <c r="P627" s="4">
        <v>0.91268749237060498</v>
      </c>
      <c r="Q627" s="4">
        <v>0.24624126700391699</v>
      </c>
      <c r="R627" s="4">
        <v>8.1249999999999698</v>
      </c>
      <c r="S627" s="4">
        <v>-0.47756298293520699</v>
      </c>
      <c r="T627" s="4">
        <v>-0.62412650778393497</v>
      </c>
      <c r="U627" s="4">
        <v>0.31648064146084498</v>
      </c>
      <c r="V627" s="4">
        <v>8.3154948182482397E-3</v>
      </c>
      <c r="W627" s="4">
        <v>61.876140523436298</v>
      </c>
      <c r="X627" s="4">
        <v>-24.0334217379759</v>
      </c>
      <c r="Y627" s="4">
        <v>29.866913216534499</v>
      </c>
      <c r="Z627" t="b">
        <v>1</v>
      </c>
      <c r="AA627" t="b">
        <v>0</v>
      </c>
    </row>
    <row r="628" spans="1:27" hidden="1" x14ac:dyDescent="0.2">
      <c r="A628" t="s">
        <v>29</v>
      </c>
      <c r="B628" s="1">
        <v>47102</v>
      </c>
      <c r="C628">
        <v>292.05999755859301</v>
      </c>
      <c r="D628">
        <v>380</v>
      </c>
      <c r="E628" s="5">
        <v>2.5965662305023098</v>
      </c>
      <c r="F628">
        <v>0.03</v>
      </c>
      <c r="G628">
        <v>0</v>
      </c>
      <c r="H628" s="5">
        <v>95.45</v>
      </c>
      <c r="I628" t="s">
        <v>8</v>
      </c>
      <c r="J628">
        <v>93.4</v>
      </c>
      <c r="K628">
        <v>97.5</v>
      </c>
      <c r="L628">
        <v>94.45</v>
      </c>
      <c r="M628">
        <v>3</v>
      </c>
      <c r="N628">
        <v>75</v>
      </c>
      <c r="O628" s="4">
        <v>0.180519669494628</v>
      </c>
      <c r="P628" s="4">
        <v>0.76857894094366697</v>
      </c>
      <c r="Q628" s="4">
        <v>0.29945650802289597</v>
      </c>
      <c r="R628" s="4">
        <v>95.449999999999903</v>
      </c>
      <c r="S628" s="4">
        <v>-0.14277053013593499</v>
      </c>
      <c r="T628" s="4">
        <v>-0.62531068388433397</v>
      </c>
      <c r="U628" s="4">
        <v>-0.55676429392208804</v>
      </c>
      <c r="V628" s="4">
        <v>2.8020657775363E-3</v>
      </c>
      <c r="W628" s="4">
        <v>185.84703682371099</v>
      </c>
      <c r="X628" s="4">
        <v>-2.9749160822778702</v>
      </c>
      <c r="Y628" s="4">
        <v>-670.06618996649001</v>
      </c>
      <c r="Z628" t="b">
        <v>0</v>
      </c>
      <c r="AA628" t="b">
        <v>1</v>
      </c>
    </row>
    <row r="629" spans="1:27" hidden="1" x14ac:dyDescent="0.2">
      <c r="A629" t="s">
        <v>29</v>
      </c>
      <c r="B629" s="1">
        <v>46374</v>
      </c>
      <c r="C629">
        <v>292.05999755859301</v>
      </c>
      <c r="D629">
        <v>360</v>
      </c>
      <c r="E629" s="5">
        <v>0.60341093023648795</v>
      </c>
      <c r="F629">
        <v>0.03</v>
      </c>
      <c r="G629">
        <v>0</v>
      </c>
      <c r="H629" s="5">
        <v>101.72499999999999</v>
      </c>
      <c r="I629" t="s">
        <v>8</v>
      </c>
      <c r="J629">
        <v>99.85</v>
      </c>
      <c r="K629">
        <v>103.6</v>
      </c>
      <c r="L629">
        <v>86.05</v>
      </c>
      <c r="M629">
        <v>1</v>
      </c>
      <c r="N629">
        <v>0</v>
      </c>
      <c r="O629" s="4">
        <v>0.61853408813476496</v>
      </c>
      <c r="P629" s="4">
        <v>0.811277770996093</v>
      </c>
      <c r="Q629" s="4">
        <v>0.67454614268457602</v>
      </c>
      <c r="R629" s="4">
        <v>101.724999999996</v>
      </c>
      <c r="S629" s="4">
        <v>-0.102603640710242</v>
      </c>
      <c r="T629" s="4">
        <v>-0.62658791056562302</v>
      </c>
      <c r="U629" s="4">
        <v>-0.54086122338790799</v>
      </c>
      <c r="V629" s="4">
        <v>2.5931863082872299E-3</v>
      </c>
      <c r="W629" s="4">
        <v>90.033204979208193</v>
      </c>
      <c r="X629" s="4">
        <v>-42.532874628462501</v>
      </c>
      <c r="Y629" s="4">
        <v>-156.69913736449499</v>
      </c>
      <c r="Z629" t="b">
        <v>0</v>
      </c>
      <c r="AA629" t="b">
        <v>0</v>
      </c>
    </row>
    <row r="630" spans="1:27" hidden="1" x14ac:dyDescent="0.2">
      <c r="A630" t="s">
        <v>29</v>
      </c>
      <c r="B630" s="1">
        <v>46402</v>
      </c>
      <c r="C630">
        <v>292.05999755859301</v>
      </c>
      <c r="D630">
        <v>360</v>
      </c>
      <c r="E630" s="5">
        <v>0.68007074488696795</v>
      </c>
      <c r="F630">
        <v>0.03</v>
      </c>
      <c r="G630">
        <v>0</v>
      </c>
      <c r="H630" s="5">
        <v>97.45</v>
      </c>
      <c r="I630" t="s">
        <v>8</v>
      </c>
      <c r="J630">
        <v>0</v>
      </c>
      <c r="K630">
        <v>0</v>
      </c>
      <c r="L630">
        <v>97.45</v>
      </c>
      <c r="M630">
        <v>2</v>
      </c>
      <c r="N630">
        <v>0</v>
      </c>
      <c r="O630" s="4">
        <v>1.0000000000000001E-5</v>
      </c>
      <c r="P630" s="4">
        <v>0.811277770996093</v>
      </c>
      <c r="Q630" s="4">
        <v>0.59683418726333903</v>
      </c>
      <c r="R630" s="4">
        <v>97.449999999961307</v>
      </c>
      <c r="S630" s="4">
        <v>-0.13738316411332599</v>
      </c>
      <c r="T630" s="4">
        <v>-0.62957084389507501</v>
      </c>
      <c r="U630" s="4">
        <v>-0.55463603102315495</v>
      </c>
      <c r="V630" s="4">
        <v>2.7492155017528998E-3</v>
      </c>
      <c r="W630" s="4">
        <v>95.183292490389405</v>
      </c>
      <c r="X630" s="4">
        <v>-33.983605837076901</v>
      </c>
      <c r="Y630" s="4">
        <v>-176.43551239030401</v>
      </c>
      <c r="Z630" t="b">
        <v>0</v>
      </c>
      <c r="AA630" t="b">
        <v>0</v>
      </c>
    </row>
    <row r="631" spans="1:27" hidden="1" x14ac:dyDescent="0.2">
      <c r="A631" t="s">
        <v>29</v>
      </c>
      <c r="B631" s="1">
        <v>46465</v>
      </c>
      <c r="C631">
        <v>292.05999755859301</v>
      </c>
      <c r="D631">
        <v>340</v>
      </c>
      <c r="E631" s="5">
        <v>0.852555335781364</v>
      </c>
      <c r="F631">
        <v>0.03</v>
      </c>
      <c r="G631">
        <v>0</v>
      </c>
      <c r="H631" s="5">
        <v>54.6</v>
      </c>
      <c r="I631" t="s">
        <v>8</v>
      </c>
      <c r="J631">
        <v>53.1</v>
      </c>
      <c r="K631">
        <v>56.1</v>
      </c>
      <c r="L631">
        <v>71.55</v>
      </c>
      <c r="M631">
        <v>2</v>
      </c>
      <c r="N631">
        <v>1</v>
      </c>
      <c r="O631" s="4">
        <v>0.21674367248535101</v>
      </c>
      <c r="P631" s="4">
        <v>0.85899999281939299</v>
      </c>
      <c r="Q631" s="4">
        <v>0.27132676946469902</v>
      </c>
      <c r="R631" s="4">
        <v>54.6</v>
      </c>
      <c r="S631" s="4">
        <v>-0.37931255480258902</v>
      </c>
      <c r="T631" s="4">
        <v>-0.62983920551063999</v>
      </c>
      <c r="U631" s="4">
        <v>-0.64777211116345002</v>
      </c>
      <c r="V631" s="4">
        <v>5.0738934435468801E-3</v>
      </c>
      <c r="W631" s="4">
        <v>100.115360987965</v>
      </c>
      <c r="X631" s="4">
        <v>-8.61726788357036</v>
      </c>
      <c r="Y631" s="4">
        <v>-207.84303404443699</v>
      </c>
      <c r="Z631" t="b">
        <v>0</v>
      </c>
      <c r="AA631" t="b">
        <v>0</v>
      </c>
    </row>
    <row r="632" spans="1:27" hidden="1" x14ac:dyDescent="0.2">
      <c r="A632" t="s">
        <v>29</v>
      </c>
      <c r="B632" s="1">
        <v>47102</v>
      </c>
      <c r="C632">
        <v>292.05999755859301</v>
      </c>
      <c r="D632">
        <v>380</v>
      </c>
      <c r="E632" s="4">
        <v>2.5965662305023098</v>
      </c>
      <c r="F632">
        <v>0.03</v>
      </c>
      <c r="G632">
        <v>0</v>
      </c>
      <c r="H632" s="5">
        <v>31.85</v>
      </c>
      <c r="I632" t="s">
        <v>7</v>
      </c>
      <c r="J632" s="2" t="s">
        <v>34</v>
      </c>
      <c r="K632">
        <v>33.65</v>
      </c>
      <c r="L632">
        <v>31.63</v>
      </c>
      <c r="M632">
        <v>14</v>
      </c>
      <c r="N632">
        <v>569</v>
      </c>
      <c r="O632" s="4">
        <v>0.32390507644653299</v>
      </c>
      <c r="P632" s="4">
        <v>0.76857894094366697</v>
      </c>
      <c r="Q632" s="4">
        <v>0.27710927878692898</v>
      </c>
      <c r="R632" s="4">
        <v>31.849999999999898</v>
      </c>
      <c r="S632" s="4">
        <v>-0.19174615140727899</v>
      </c>
      <c r="T632" s="4">
        <v>-0.63827628319098695</v>
      </c>
      <c r="U632" s="4">
        <v>0.4239705265425</v>
      </c>
      <c r="V632" s="4">
        <v>3.0033327741940002E-3</v>
      </c>
      <c r="W632" s="4">
        <v>184.330874102796</v>
      </c>
      <c r="X632" s="4">
        <v>-12.595272791041401</v>
      </c>
      <c r="Y632" s="4">
        <v>238.81874009292699</v>
      </c>
      <c r="Z632" t="b">
        <v>1</v>
      </c>
      <c r="AA632" t="b">
        <v>0</v>
      </c>
    </row>
    <row r="633" spans="1:27" hidden="1" x14ac:dyDescent="0.2">
      <c r="A633" t="s">
        <v>29</v>
      </c>
      <c r="B633" s="1">
        <v>46311</v>
      </c>
      <c r="C633">
        <v>292.05999755859301</v>
      </c>
      <c r="D633">
        <v>325</v>
      </c>
      <c r="E633" s="5">
        <v>0.43092634749613401</v>
      </c>
      <c r="F633">
        <v>0.03</v>
      </c>
      <c r="G633">
        <v>0</v>
      </c>
      <c r="H633" s="5">
        <v>38.1</v>
      </c>
      <c r="I633" t="s">
        <v>8</v>
      </c>
      <c r="J633">
        <v>37.1</v>
      </c>
      <c r="K633">
        <v>39.1</v>
      </c>
      <c r="L633">
        <v>36.65</v>
      </c>
      <c r="M633">
        <v>3</v>
      </c>
      <c r="N633">
        <v>18</v>
      </c>
      <c r="O633" s="4">
        <v>0.22235885070800701</v>
      </c>
      <c r="P633" s="4">
        <v>0.89864614633413398</v>
      </c>
      <c r="Q633" s="4">
        <v>0.25719637480516799</v>
      </c>
      <c r="R633" s="4">
        <v>38.099999999999902</v>
      </c>
      <c r="S633" s="4">
        <v>-0.471966969195248</v>
      </c>
      <c r="T633" s="4">
        <v>-0.64080347948097904</v>
      </c>
      <c r="U633" s="4">
        <v>-0.68152481728329295</v>
      </c>
      <c r="V633" s="4">
        <v>7.2377147229176304E-3</v>
      </c>
      <c r="W633" s="4">
        <v>68.424795316178603</v>
      </c>
      <c r="X633" s="4">
        <v>-13.3051254164157</v>
      </c>
      <c r="Y633" s="4">
        <v>-102.192518412646</v>
      </c>
      <c r="Z633" t="b">
        <v>0</v>
      </c>
      <c r="AA633" t="b">
        <v>0</v>
      </c>
    </row>
    <row r="634" spans="1:27" hidden="1" x14ac:dyDescent="0.2">
      <c r="A634" t="s">
        <v>29</v>
      </c>
      <c r="B634" s="1">
        <v>46255</v>
      </c>
      <c r="C634">
        <v>292.05999755859301</v>
      </c>
      <c r="D634">
        <v>360</v>
      </c>
      <c r="E634" s="5">
        <v>0.27760672274276199</v>
      </c>
      <c r="F634">
        <v>0.03</v>
      </c>
      <c r="G634">
        <v>0</v>
      </c>
      <c r="H634" s="5">
        <v>106.3</v>
      </c>
      <c r="I634" t="s">
        <v>8</v>
      </c>
      <c r="J634">
        <v>0</v>
      </c>
      <c r="K634">
        <v>0</v>
      </c>
      <c r="L634">
        <v>106.3</v>
      </c>
      <c r="M634">
        <v>1</v>
      </c>
      <c r="N634">
        <v>0</v>
      </c>
      <c r="O634" s="4">
        <v>1.0000000000000001E-5</v>
      </c>
      <c r="P634" s="4">
        <v>0.811277770996093</v>
      </c>
      <c r="Q634" s="4">
        <v>1.0275009356990299</v>
      </c>
      <c r="R634" s="4">
        <v>106.299999999999</v>
      </c>
      <c r="S634" s="4">
        <v>-0.10025198233874701</v>
      </c>
      <c r="T634" s="4">
        <v>-0.641625759296233</v>
      </c>
      <c r="U634" s="4">
        <v>-0.53992786104703905</v>
      </c>
      <c r="V634" s="4">
        <v>2.5104891186162001E-3</v>
      </c>
      <c r="W634" s="4">
        <v>61.082204544133504</v>
      </c>
      <c r="X634" s="4">
        <v>-105.12151087959801</v>
      </c>
      <c r="Y634" s="4">
        <v>-73.285767892511601</v>
      </c>
      <c r="Z634" t="b">
        <v>0</v>
      </c>
      <c r="AA634" t="b">
        <v>0</v>
      </c>
    </row>
    <row r="635" spans="1:27" hidden="1" x14ac:dyDescent="0.2">
      <c r="A635" t="s">
        <v>29</v>
      </c>
      <c r="B635" s="1">
        <v>46738</v>
      </c>
      <c r="C635">
        <v>292.05999755859301</v>
      </c>
      <c r="D635">
        <v>360</v>
      </c>
      <c r="E635" s="4">
        <v>1.5999885702488701</v>
      </c>
      <c r="F635">
        <v>0.03</v>
      </c>
      <c r="G635">
        <v>0</v>
      </c>
      <c r="H635" s="5">
        <v>22</v>
      </c>
      <c r="I635" t="s">
        <v>7</v>
      </c>
      <c r="J635">
        <v>20.45</v>
      </c>
      <c r="K635">
        <v>23.55</v>
      </c>
      <c r="L635" s="2" t="s">
        <v>77</v>
      </c>
      <c r="M635">
        <v>4</v>
      </c>
      <c r="N635">
        <v>440</v>
      </c>
      <c r="O635" s="4">
        <v>0.30884480224609301</v>
      </c>
      <c r="P635" s="4">
        <v>0.811277770996093</v>
      </c>
      <c r="Q635" s="4">
        <v>0.268744873478929</v>
      </c>
      <c r="R635" s="4">
        <v>21.999999999994898</v>
      </c>
      <c r="S635" s="4">
        <v>-0.30407529544648598</v>
      </c>
      <c r="T635" s="4">
        <v>-0.64401244512829203</v>
      </c>
      <c r="U635" s="4">
        <v>0.380535263809755</v>
      </c>
      <c r="V635" s="4">
        <v>3.8367326546198399E-3</v>
      </c>
      <c r="W635" s="4">
        <v>140.72224714487999</v>
      </c>
      <c r="X635" s="4">
        <v>-14.492502804620599</v>
      </c>
      <c r="Y635" s="4">
        <v>142.621586312734</v>
      </c>
      <c r="Z635" t="b">
        <v>1</v>
      </c>
      <c r="AA635" t="b">
        <v>0</v>
      </c>
    </row>
    <row r="636" spans="1:27" hidden="1" x14ac:dyDescent="0.2">
      <c r="A636" t="s">
        <v>29</v>
      </c>
      <c r="B636" s="1">
        <v>46283</v>
      </c>
      <c r="C636">
        <v>292.05999755859301</v>
      </c>
      <c r="D636">
        <v>360</v>
      </c>
      <c r="E636" s="5">
        <v>0.354266533880364</v>
      </c>
      <c r="F636">
        <v>0.03</v>
      </c>
      <c r="G636">
        <v>0</v>
      </c>
      <c r="H636" s="5">
        <v>101.9</v>
      </c>
      <c r="I636" t="s">
        <v>8</v>
      </c>
      <c r="J636">
        <v>100.2</v>
      </c>
      <c r="K636">
        <v>103.6</v>
      </c>
      <c r="L636">
        <v>87</v>
      </c>
      <c r="M636">
        <v>1</v>
      </c>
      <c r="N636">
        <v>0</v>
      </c>
      <c r="O636" s="4">
        <v>0.80764962860107403</v>
      </c>
      <c r="P636" s="4">
        <v>0.811277770996093</v>
      </c>
      <c r="Q636" s="4">
        <v>0.85448027057008602</v>
      </c>
      <c r="R636" s="4">
        <v>101.9</v>
      </c>
      <c r="S636" s="4">
        <v>-0.13603379422699699</v>
      </c>
      <c r="T636" s="4">
        <v>-0.644622959204182</v>
      </c>
      <c r="U636" s="4">
        <v>-0.55410271732665906</v>
      </c>
      <c r="V636" s="4">
        <v>2.6610469265827799E-3</v>
      </c>
      <c r="W636" s="4">
        <v>68.711409196572305</v>
      </c>
      <c r="X636" s="4">
        <v>-74.952993499532099</v>
      </c>
      <c r="Y636" s="4">
        <v>-93.431151657759898</v>
      </c>
      <c r="Z636" t="b">
        <v>0</v>
      </c>
      <c r="AA636" t="b">
        <v>0</v>
      </c>
    </row>
    <row r="637" spans="1:27" hidden="1" x14ac:dyDescent="0.2">
      <c r="A637" t="s">
        <v>29</v>
      </c>
      <c r="B637" s="1">
        <v>46346</v>
      </c>
      <c r="C637">
        <v>292.05999755859301</v>
      </c>
      <c r="D637">
        <v>365</v>
      </c>
      <c r="E637" s="27">
        <v>0.52675111540592401</v>
      </c>
      <c r="F637">
        <v>0.03</v>
      </c>
      <c r="G637">
        <v>0</v>
      </c>
      <c r="H637" s="5">
        <v>115.02500000000001</v>
      </c>
      <c r="I637" t="s">
        <v>8</v>
      </c>
      <c r="J637">
        <v>113</v>
      </c>
      <c r="K637">
        <v>117.05</v>
      </c>
      <c r="L637">
        <v>86</v>
      </c>
      <c r="M637">
        <v>1</v>
      </c>
      <c r="N637">
        <v>0</v>
      </c>
      <c r="O637" s="4">
        <v>0.77539287109374999</v>
      </c>
      <c r="P637" s="4">
        <v>0.80016437687285902</v>
      </c>
      <c r="Q637" s="4">
        <v>0.82952307247832002</v>
      </c>
      <c r="R637" s="4">
        <v>115.024999999999</v>
      </c>
      <c r="S637" s="4">
        <v>-4.3027458930092903E-2</v>
      </c>
      <c r="T637" s="4">
        <v>-0.64507557538360005</v>
      </c>
      <c r="U637" s="4">
        <v>-0.51716017747143195</v>
      </c>
      <c r="V637" s="4">
        <v>2.2667559707930801E-3</v>
      </c>
      <c r="W637" s="4">
        <v>84.485631927934904</v>
      </c>
      <c r="X637" s="4">
        <v>-58.541614955948702</v>
      </c>
      <c r="Y637" s="4">
        <v>-140.15098376187899</v>
      </c>
      <c r="Z637" t="b">
        <v>0</v>
      </c>
      <c r="AA637" t="b">
        <v>0</v>
      </c>
    </row>
    <row r="638" spans="1:27" hidden="1" x14ac:dyDescent="0.2">
      <c r="A638" t="s">
        <v>29</v>
      </c>
      <c r="B638" s="1">
        <v>46191</v>
      </c>
      <c r="C638">
        <v>292.05999755859301</v>
      </c>
      <c r="D638">
        <v>360</v>
      </c>
      <c r="E638" s="5">
        <v>0.102384294092041</v>
      </c>
      <c r="F638">
        <v>0.03</v>
      </c>
      <c r="G638">
        <v>0</v>
      </c>
      <c r="H638" s="5">
        <v>109.94999999999899</v>
      </c>
      <c r="I638" t="s">
        <v>8</v>
      </c>
      <c r="J638">
        <v>108.1</v>
      </c>
      <c r="K638">
        <v>111.8</v>
      </c>
      <c r="L638">
        <v>89.63</v>
      </c>
      <c r="M638">
        <v>6</v>
      </c>
      <c r="N638">
        <v>0</v>
      </c>
      <c r="O638" s="4">
        <v>1.69372711730957</v>
      </c>
      <c r="P638" s="4">
        <v>0.811277770996093</v>
      </c>
      <c r="Q638" s="4">
        <v>1.7527207681319701</v>
      </c>
      <c r="R638" s="4">
        <v>109.95</v>
      </c>
      <c r="S638" s="4">
        <v>-8.7031079566768393E-2</v>
      </c>
      <c r="T638" s="4">
        <v>-0.64785871110854099</v>
      </c>
      <c r="U638" s="4">
        <v>-0.53467659604709405</v>
      </c>
      <c r="V638" s="4">
        <v>2.4264079696492001E-3</v>
      </c>
      <c r="W638" s="4">
        <v>37.141039215682198</v>
      </c>
      <c r="X638" s="4">
        <v>-309.92622814327302</v>
      </c>
      <c r="Y638" s="4">
        <v>-27.245243420237099</v>
      </c>
      <c r="Z638" t="b">
        <v>0</v>
      </c>
      <c r="AA638" t="b">
        <v>0</v>
      </c>
    </row>
    <row r="639" spans="1:27" hidden="1" x14ac:dyDescent="0.2">
      <c r="A639" t="s">
        <v>29</v>
      </c>
      <c r="B639" s="1">
        <v>46346</v>
      </c>
      <c r="C639">
        <v>292.05999755859301</v>
      </c>
      <c r="D639">
        <v>330</v>
      </c>
      <c r="E639" s="27">
        <v>0.52675111540592401</v>
      </c>
      <c r="F639">
        <v>0.03</v>
      </c>
      <c r="G639">
        <v>0</v>
      </c>
      <c r="H639" s="5">
        <v>43.55</v>
      </c>
      <c r="I639" t="s">
        <v>8</v>
      </c>
      <c r="J639">
        <v>42.65</v>
      </c>
      <c r="K639">
        <v>44.45</v>
      </c>
      <c r="L639">
        <v>42.6</v>
      </c>
      <c r="M639">
        <v>3</v>
      </c>
      <c r="N639">
        <v>16</v>
      </c>
      <c r="O639" s="4">
        <v>0.22162643615722599</v>
      </c>
      <c r="P639" s="4">
        <v>0.885030295632102</v>
      </c>
      <c r="Q639" s="4">
        <v>0.26539149853996102</v>
      </c>
      <c r="R639" s="4">
        <v>43.55</v>
      </c>
      <c r="S639" s="4">
        <v>-0.45573140711049098</v>
      </c>
      <c r="T639" s="4">
        <v>-0.64834624462356405</v>
      </c>
      <c r="U639" s="4">
        <v>-0.67570843284071302</v>
      </c>
      <c r="V639" s="4">
        <v>6.3921756031937501E-3</v>
      </c>
      <c r="W639" s="4">
        <v>76.222874424830493</v>
      </c>
      <c r="X639" s="4">
        <v>-11.9746536325994</v>
      </c>
      <c r="Y639" s="4">
        <v>-126.892975858105</v>
      </c>
      <c r="Z639" t="b">
        <v>0</v>
      </c>
      <c r="AA639" t="b">
        <v>0</v>
      </c>
    </row>
    <row r="640" spans="1:27" x14ac:dyDescent="0.2">
      <c r="A640" t="s">
        <v>29</v>
      </c>
      <c r="B640" s="1">
        <v>46647</v>
      </c>
      <c r="C640">
        <v>292.05999755859301</v>
      </c>
      <c r="D640">
        <v>355</v>
      </c>
      <c r="E640" s="4">
        <v>1.35084416305146</v>
      </c>
      <c r="F640">
        <v>0.03</v>
      </c>
      <c r="G640">
        <v>0</v>
      </c>
      <c r="H640" s="5">
        <v>19.45</v>
      </c>
      <c r="I640" t="s">
        <v>7</v>
      </c>
      <c r="J640" s="2" t="s">
        <v>107</v>
      </c>
      <c r="K640" s="2" t="s">
        <v>97</v>
      </c>
      <c r="L640">
        <v>19.57</v>
      </c>
      <c r="N640">
        <v>30</v>
      </c>
      <c r="O640" s="4">
        <v>0.31082842498779201</v>
      </c>
      <c r="P640" s="4">
        <v>0.82270421847491104</v>
      </c>
      <c r="Q640" s="4">
        <v>0.26816829891446198</v>
      </c>
      <c r="R640" s="4">
        <v>19.449999999999601</v>
      </c>
      <c r="S640" s="4">
        <v>-0.34028642747594401</v>
      </c>
      <c r="T640" s="4">
        <v>-0.65196723643597199</v>
      </c>
      <c r="U640" s="4">
        <v>0.36682041862794501</v>
      </c>
      <c r="V640" s="4">
        <v>4.13602726875775E-3</v>
      </c>
      <c r="W640" s="4">
        <v>127.802760795941</v>
      </c>
      <c r="X640" s="4">
        <v>-15.316148398516299</v>
      </c>
      <c r="Y640" s="4">
        <v>118.446839498537</v>
      </c>
      <c r="Z640" t="b">
        <v>1</v>
      </c>
      <c r="AA640" t="b">
        <v>0</v>
      </c>
    </row>
    <row r="641" spans="1:27" hidden="1" x14ac:dyDescent="0.2">
      <c r="A641" t="s">
        <v>29</v>
      </c>
      <c r="B641" s="1">
        <v>46773</v>
      </c>
      <c r="C641">
        <v>292.05999755859301</v>
      </c>
      <c r="D641">
        <v>380</v>
      </c>
      <c r="E641" s="5">
        <v>1.6958133396347299</v>
      </c>
      <c r="F641">
        <v>0.03</v>
      </c>
      <c r="G641">
        <v>0</v>
      </c>
      <c r="H641" s="5">
        <v>130</v>
      </c>
      <c r="I641" t="s">
        <v>8</v>
      </c>
      <c r="J641">
        <v>127.5</v>
      </c>
      <c r="K641">
        <v>132.5</v>
      </c>
      <c r="L641">
        <v>111.02</v>
      </c>
      <c r="M641">
        <v>2</v>
      </c>
      <c r="N641">
        <v>0</v>
      </c>
      <c r="O641" s="4">
        <v>0.47391273162841702</v>
      </c>
      <c r="P641" s="4">
        <v>0.76857894094366697</v>
      </c>
      <c r="Q641" s="4">
        <v>0.55190392738632799</v>
      </c>
      <c r="R641" s="4">
        <v>130.00000000000099</v>
      </c>
      <c r="S641" s="4">
        <v>6.3910553211647306E-2</v>
      </c>
      <c r="T641" s="4">
        <v>-0.65479749493142703</v>
      </c>
      <c r="U641" s="4">
        <v>-0.47452072460603201</v>
      </c>
      <c r="V641" s="4">
        <v>1.8966995001918E-3</v>
      </c>
      <c r="W641" s="4">
        <v>151.42033964072201</v>
      </c>
      <c r="X641" s="4">
        <v>-16.582285014564398</v>
      </c>
      <c r="Y641" s="4">
        <v>-455.47599792065898</v>
      </c>
      <c r="Z641" t="b">
        <v>0</v>
      </c>
      <c r="AA641" t="b">
        <v>1</v>
      </c>
    </row>
    <row r="642" spans="1:27" hidden="1" x14ac:dyDescent="0.2">
      <c r="A642" t="s">
        <v>29</v>
      </c>
      <c r="B642" s="1">
        <v>46829</v>
      </c>
      <c r="C642">
        <v>292.05999755859301</v>
      </c>
      <c r="D642">
        <v>370</v>
      </c>
      <c r="E642" s="5">
        <v>1.8491329737870399</v>
      </c>
      <c r="F642">
        <v>0.03</v>
      </c>
      <c r="G642">
        <v>0</v>
      </c>
      <c r="H642" s="5">
        <v>84.5</v>
      </c>
      <c r="I642" t="s">
        <v>8</v>
      </c>
      <c r="J642">
        <v>82</v>
      </c>
      <c r="K642">
        <v>87</v>
      </c>
      <c r="L642">
        <v>93.51</v>
      </c>
      <c r="M642">
        <v>6</v>
      </c>
      <c r="N642">
        <v>3</v>
      </c>
      <c r="O642" s="4">
        <v>0.19681589324951099</v>
      </c>
      <c r="P642" s="4">
        <v>0.78935134475295599</v>
      </c>
      <c r="Q642" s="4">
        <v>0.29141089865769898</v>
      </c>
      <c r="R642" s="4">
        <v>84.499999999985306</v>
      </c>
      <c r="S642" s="4">
        <v>-0.25880234334811397</v>
      </c>
      <c r="T642" s="4">
        <v>-0.65507112687529401</v>
      </c>
      <c r="U642" s="4">
        <v>-0.60210612513389405</v>
      </c>
      <c r="V642" s="4">
        <v>3.3335263870175901E-3</v>
      </c>
      <c r="W642" s="4">
        <v>153.22230271568401</v>
      </c>
      <c r="X642" s="4">
        <v>-4.2628679049037403</v>
      </c>
      <c r="Y642" s="4">
        <v>-481.42382861779703</v>
      </c>
      <c r="Z642" t="b">
        <v>0</v>
      </c>
      <c r="AA642" t="b">
        <v>1</v>
      </c>
    </row>
    <row r="643" spans="1:27" hidden="1" x14ac:dyDescent="0.2">
      <c r="A643" t="s">
        <v>29</v>
      </c>
      <c r="B643" s="1">
        <v>46738</v>
      </c>
      <c r="C643">
        <v>292.05999755859301</v>
      </c>
      <c r="D643">
        <v>375</v>
      </c>
      <c r="E643" s="5">
        <v>1.5999885702488701</v>
      </c>
      <c r="F643">
        <v>0.03</v>
      </c>
      <c r="G643">
        <v>0</v>
      </c>
      <c r="H643" s="5">
        <v>100.65</v>
      </c>
      <c r="I643" t="s">
        <v>8</v>
      </c>
      <c r="J643">
        <v>99.35</v>
      </c>
      <c r="K643">
        <v>101.95</v>
      </c>
      <c r="L643">
        <v>107.78</v>
      </c>
      <c r="M643">
        <v>6</v>
      </c>
      <c r="N643">
        <v>0</v>
      </c>
      <c r="O643" s="4">
        <v>0.29953703399658199</v>
      </c>
      <c r="P643" s="4">
        <v>0.77882666015625002</v>
      </c>
      <c r="Q643" s="4">
        <v>0.38722317876178203</v>
      </c>
      <c r="R643" s="4">
        <v>100.649999999999</v>
      </c>
      <c r="S643" s="4">
        <v>-0.16744457239114399</v>
      </c>
      <c r="T643" s="4">
        <v>-0.65724570599054999</v>
      </c>
      <c r="U643" s="4">
        <v>-0.56648987174786702</v>
      </c>
      <c r="V643" s="4">
        <v>2.7499822886496101E-3</v>
      </c>
      <c r="W643" s="4">
        <v>145.328997344404</v>
      </c>
      <c r="X643" s="4">
        <v>-9.6030160597328607</v>
      </c>
      <c r="Y643" s="4">
        <v>-425.75540744974597</v>
      </c>
      <c r="Z643" t="b">
        <v>0</v>
      </c>
      <c r="AA643" t="b">
        <v>1</v>
      </c>
    </row>
    <row r="644" spans="1:27" hidden="1" x14ac:dyDescent="0.2">
      <c r="A644" t="s">
        <v>29</v>
      </c>
      <c r="B644" s="1">
        <v>46555</v>
      </c>
      <c r="C644">
        <v>292.05999755859301</v>
      </c>
      <c r="D644">
        <v>350</v>
      </c>
      <c r="E644" s="5">
        <v>1.0989618995621599</v>
      </c>
      <c r="F644">
        <v>0.03</v>
      </c>
      <c r="G644">
        <v>0</v>
      </c>
      <c r="H644" s="5">
        <v>64.075000000000003</v>
      </c>
      <c r="I644" t="s">
        <v>8</v>
      </c>
      <c r="J644">
        <v>63.2</v>
      </c>
      <c r="K644">
        <v>64.95</v>
      </c>
      <c r="L644">
        <v>68.36</v>
      </c>
      <c r="M644">
        <v>1</v>
      </c>
      <c r="N644">
        <v>87</v>
      </c>
      <c r="O644" s="4">
        <v>0.19794503234863201</v>
      </c>
      <c r="P644" s="4">
        <v>0.83445713588169601</v>
      </c>
      <c r="Q644" s="4">
        <v>0.27515984582876601</v>
      </c>
      <c r="R644" s="4">
        <v>64.075000000000003</v>
      </c>
      <c r="S644" s="4">
        <v>-0.36887085383099699</v>
      </c>
      <c r="T644" s="4">
        <v>-0.65732472743163395</v>
      </c>
      <c r="U644" s="4">
        <v>-0.64388800549732295</v>
      </c>
      <c r="V644" s="4">
        <v>4.4240020582726703E-3</v>
      </c>
      <c r="W644" s="4">
        <v>114.11090985627899</v>
      </c>
      <c r="X644" s="4">
        <v>-6.7217685816679102</v>
      </c>
      <c r="Y644" s="4">
        <v>-277.08008709299997</v>
      </c>
      <c r="Z644" t="b">
        <v>0</v>
      </c>
      <c r="AA644" t="b">
        <v>0</v>
      </c>
    </row>
    <row r="645" spans="1:27" hidden="1" x14ac:dyDescent="0.2">
      <c r="A645" t="s">
        <v>29</v>
      </c>
      <c r="B645" s="1">
        <v>46191</v>
      </c>
      <c r="C645">
        <v>292.05999755859301</v>
      </c>
      <c r="D645">
        <v>340</v>
      </c>
      <c r="E645" s="5">
        <v>0.102384294092041</v>
      </c>
      <c r="F645">
        <v>0.03</v>
      </c>
      <c r="G645">
        <v>0</v>
      </c>
      <c r="H645" s="5">
        <v>64.424999999999997</v>
      </c>
      <c r="I645" t="s">
        <v>8</v>
      </c>
      <c r="J645">
        <v>62.9</v>
      </c>
      <c r="K645">
        <v>65.95</v>
      </c>
      <c r="L645">
        <v>77.06</v>
      </c>
      <c r="M645">
        <v>178</v>
      </c>
      <c r="N645">
        <v>0</v>
      </c>
      <c r="O645" s="4">
        <v>0.86328261718749999</v>
      </c>
      <c r="P645" s="4">
        <v>0.85899999281939299</v>
      </c>
      <c r="Q645" s="4">
        <v>0.90494540718699201</v>
      </c>
      <c r="R645" s="4">
        <v>64.424999999999997</v>
      </c>
      <c r="S645" s="4">
        <v>-0.36949899069749997</v>
      </c>
      <c r="T645" s="4">
        <v>-0.65905931234998705</v>
      </c>
      <c r="U645" s="4">
        <v>-0.64412208733367005</v>
      </c>
      <c r="V645" s="4">
        <v>4.4060754833878798E-3</v>
      </c>
      <c r="W645" s="4">
        <v>34.821847409176698</v>
      </c>
      <c r="X645" s="4">
        <v>-146.313741552978</v>
      </c>
      <c r="Y645" s="4">
        <v>-25.856876549446099</v>
      </c>
      <c r="Z645" t="b">
        <v>0</v>
      </c>
      <c r="AA645" t="b">
        <v>0</v>
      </c>
    </row>
    <row r="646" spans="1:27" hidden="1" x14ac:dyDescent="0.2">
      <c r="A646" t="s">
        <v>29</v>
      </c>
      <c r="B646" s="1">
        <v>46199</v>
      </c>
      <c r="C646">
        <v>292.05999755859301</v>
      </c>
      <c r="D646">
        <v>310</v>
      </c>
      <c r="E646" s="5">
        <v>0.124287092298907</v>
      </c>
      <c r="F646">
        <v>0.03</v>
      </c>
      <c r="G646">
        <v>0</v>
      </c>
      <c r="H646" s="5">
        <v>21.274999999999999</v>
      </c>
      <c r="I646" t="s">
        <v>8</v>
      </c>
      <c r="J646">
        <v>20</v>
      </c>
      <c r="K646">
        <v>22.55</v>
      </c>
      <c r="L646">
        <v>19.55</v>
      </c>
      <c r="N646">
        <v>27</v>
      </c>
      <c r="O646" s="4">
        <v>0.26428958374023398</v>
      </c>
      <c r="P646" s="4">
        <v>0.94212902438255997</v>
      </c>
      <c r="Q646" s="4">
        <v>0.25772938238250398</v>
      </c>
      <c r="R646" s="4">
        <v>21.274999999999999</v>
      </c>
      <c r="S646" s="4">
        <v>-0.56962448045597602</v>
      </c>
      <c r="T646" s="4">
        <v>-0.660485362176229</v>
      </c>
      <c r="U646" s="4">
        <v>-0.71553378951908098</v>
      </c>
      <c r="V646" s="4">
        <v>1.27821182655403E-2</v>
      </c>
      <c r="W646" s="4">
        <v>34.925042784690902</v>
      </c>
      <c r="X646" s="4">
        <v>-29.303747790679601</v>
      </c>
      <c r="Y646" s="4">
        <v>-28.617574897545399</v>
      </c>
      <c r="Z646" t="b">
        <v>0</v>
      </c>
      <c r="AA646" t="b">
        <v>0</v>
      </c>
    </row>
    <row r="647" spans="1:27" hidden="1" x14ac:dyDescent="0.2">
      <c r="A647" t="s">
        <v>29</v>
      </c>
      <c r="B647" s="1">
        <v>46374</v>
      </c>
      <c r="C647">
        <v>292.05999755859301</v>
      </c>
      <c r="D647">
        <v>370</v>
      </c>
      <c r="E647" s="5">
        <v>0.60341093023648795</v>
      </c>
      <c r="F647">
        <v>0.03</v>
      </c>
      <c r="G647">
        <v>0</v>
      </c>
      <c r="H647" s="5">
        <v>119.9</v>
      </c>
      <c r="I647" t="s">
        <v>8</v>
      </c>
      <c r="J647">
        <v>118</v>
      </c>
      <c r="K647">
        <v>121.8</v>
      </c>
      <c r="L647">
        <v>90.5</v>
      </c>
      <c r="M647">
        <v>1</v>
      </c>
      <c r="N647">
        <v>0</v>
      </c>
      <c r="O647" s="4">
        <v>0.737108952178955</v>
      </c>
      <c r="P647" s="4">
        <v>0.78935134475295599</v>
      </c>
      <c r="Q647" s="4">
        <v>0.79537094454285995</v>
      </c>
      <c r="R647" s="4">
        <v>119.899999999998</v>
      </c>
      <c r="S647" s="4">
        <v>-4.46361885790885E-2</v>
      </c>
      <c r="T647" s="4">
        <v>-0.662476596029696</v>
      </c>
      <c r="U647" s="4">
        <v>-0.51780135146019401</v>
      </c>
      <c r="V647" s="4">
        <v>2.20866087752654E-3</v>
      </c>
      <c r="W647" s="4">
        <v>90.418247994939307</v>
      </c>
      <c r="X647" s="4">
        <v>-51.457398142032702</v>
      </c>
      <c r="Y647" s="4">
        <v>-163.602239179647</v>
      </c>
      <c r="Z647" t="b">
        <v>0</v>
      </c>
      <c r="AA647" t="b">
        <v>1</v>
      </c>
    </row>
    <row r="648" spans="1:27" hidden="1" x14ac:dyDescent="0.2">
      <c r="A648" t="s">
        <v>29</v>
      </c>
      <c r="B648" s="1">
        <v>46555</v>
      </c>
      <c r="C648">
        <v>292.05999755859301</v>
      </c>
      <c r="D648">
        <v>370</v>
      </c>
      <c r="E648" s="5">
        <v>1.0989618995621599</v>
      </c>
      <c r="F648">
        <v>0.03</v>
      </c>
      <c r="G648">
        <v>0</v>
      </c>
      <c r="H648" s="5">
        <v>100.175</v>
      </c>
      <c r="I648" t="s">
        <v>8</v>
      </c>
      <c r="J648">
        <v>98.85</v>
      </c>
      <c r="K648">
        <v>101.5</v>
      </c>
      <c r="L648">
        <v>115.85</v>
      </c>
      <c r="M648">
        <v>1</v>
      </c>
      <c r="N648">
        <v>0</v>
      </c>
      <c r="O648" s="4">
        <v>0.39234006103515601</v>
      </c>
      <c r="P648" s="4">
        <v>0.78935134475295599</v>
      </c>
      <c r="Q648" s="4">
        <v>0.45971520340635902</v>
      </c>
      <c r="R648" s="4">
        <v>100.174999999999</v>
      </c>
      <c r="S648" s="4">
        <v>-0.18145667318021</v>
      </c>
      <c r="T648" s="4">
        <v>-0.66338248170894099</v>
      </c>
      <c r="U648" s="4">
        <v>-0.57199543082711302</v>
      </c>
      <c r="V648" s="4">
        <v>2.7880971342142602E-3</v>
      </c>
      <c r="W648" s="4">
        <v>120.149939686663</v>
      </c>
      <c r="X648" s="4">
        <v>-17.1134630977866</v>
      </c>
      <c r="Y648" s="4">
        <v>-293.67776890425301</v>
      </c>
      <c r="Z648" t="b">
        <v>0</v>
      </c>
      <c r="AA648" t="b">
        <v>1</v>
      </c>
    </row>
    <row r="649" spans="1:27" hidden="1" x14ac:dyDescent="0.2">
      <c r="A649" t="s">
        <v>29</v>
      </c>
      <c r="B649" s="1">
        <v>46311</v>
      </c>
      <c r="C649">
        <v>292.05999755859301</v>
      </c>
      <c r="D649">
        <v>325</v>
      </c>
      <c r="E649" s="4">
        <v>0.43092634749613401</v>
      </c>
      <c r="F649">
        <v>0.03</v>
      </c>
      <c r="G649">
        <v>0</v>
      </c>
      <c r="H649" s="5">
        <v>8.5249999999999897</v>
      </c>
      <c r="I649" t="s">
        <v>7</v>
      </c>
      <c r="J649" s="3" t="s">
        <v>250</v>
      </c>
      <c r="K649" s="2" t="s">
        <v>257</v>
      </c>
      <c r="L649" s="2" t="s">
        <v>245</v>
      </c>
      <c r="M649">
        <v>2</v>
      </c>
      <c r="N649">
        <v>1744</v>
      </c>
      <c r="O649" s="4">
        <v>0.260444407348632</v>
      </c>
      <c r="P649" s="4">
        <v>0.89864614633413398</v>
      </c>
      <c r="Q649" s="4">
        <v>0.245278790250088</v>
      </c>
      <c r="R649" s="4">
        <v>8.5250000000000199</v>
      </c>
      <c r="S649" s="4">
        <v>-0.50291221417945298</v>
      </c>
      <c r="T649" s="4">
        <v>-0.66392542839874902</v>
      </c>
      <c r="U649" s="4">
        <v>0.307512996640526</v>
      </c>
      <c r="V649" s="4">
        <v>7.4757615030701299E-3</v>
      </c>
      <c r="W649" s="4">
        <v>67.400425164857594</v>
      </c>
      <c r="X649" s="4">
        <v>-21.620427471472102</v>
      </c>
      <c r="Y649" s="4">
        <v>35.028815606587102</v>
      </c>
      <c r="Z649" t="b">
        <v>1</v>
      </c>
      <c r="AA649" t="b">
        <v>0</v>
      </c>
    </row>
    <row r="650" spans="1:27" hidden="1" x14ac:dyDescent="0.2">
      <c r="A650" t="s">
        <v>29</v>
      </c>
      <c r="B650" s="1">
        <v>46346</v>
      </c>
      <c r="C650">
        <v>292.05999755859301</v>
      </c>
      <c r="D650">
        <v>330</v>
      </c>
      <c r="E650" s="4">
        <v>0.52675111540592401</v>
      </c>
      <c r="F650">
        <v>0.03</v>
      </c>
      <c r="G650">
        <v>0</v>
      </c>
      <c r="H650" s="5">
        <v>9.9250000000000007</v>
      </c>
      <c r="I650" t="s">
        <v>7</v>
      </c>
      <c r="J650" s="3" t="s">
        <v>226</v>
      </c>
      <c r="K650">
        <v>10</v>
      </c>
      <c r="L650" s="3" t="s">
        <v>227</v>
      </c>
      <c r="M650">
        <v>239</v>
      </c>
      <c r="N650">
        <v>1425</v>
      </c>
      <c r="O650" s="4">
        <v>0.270850797424316</v>
      </c>
      <c r="P650" s="4">
        <v>0.885030295632102</v>
      </c>
      <c r="Q650" s="4">
        <v>0.25404932667909702</v>
      </c>
      <c r="R650" s="4">
        <v>9.9249999999999901</v>
      </c>
      <c r="S650" s="4">
        <v>-0.48449342327731698</v>
      </c>
      <c r="T650" s="4">
        <v>-0.66887638221837697</v>
      </c>
      <c r="U650" s="4">
        <v>0.31401786534731302</v>
      </c>
      <c r="V650" s="4">
        <v>6.5878756743561698E-3</v>
      </c>
      <c r="W650" s="4">
        <v>75.199172436466</v>
      </c>
      <c r="X650" s="4">
        <v>-20.587696826428001</v>
      </c>
      <c r="Y650" s="4">
        <v>43.081423493507501</v>
      </c>
      <c r="Z650" t="b">
        <v>1</v>
      </c>
      <c r="AA650" t="b">
        <v>0</v>
      </c>
    </row>
    <row r="651" spans="1:27" hidden="1" x14ac:dyDescent="0.2">
      <c r="A651" t="s">
        <v>29</v>
      </c>
      <c r="B651" s="1">
        <v>47102</v>
      </c>
      <c r="C651">
        <v>292.05999755859301</v>
      </c>
      <c r="D651">
        <v>390</v>
      </c>
      <c r="E651" s="5">
        <v>2.5965662305023098</v>
      </c>
      <c r="F651">
        <v>0.03</v>
      </c>
      <c r="G651">
        <v>0</v>
      </c>
      <c r="H651" s="5">
        <v>103.7</v>
      </c>
      <c r="I651" t="s">
        <v>8</v>
      </c>
      <c r="J651">
        <v>101.4</v>
      </c>
      <c r="K651">
        <v>106</v>
      </c>
      <c r="L651">
        <v>101.72</v>
      </c>
      <c r="M651">
        <v>6</v>
      </c>
      <c r="N651">
        <v>11</v>
      </c>
      <c r="O651" s="4">
        <v>0.179543116760253</v>
      </c>
      <c r="P651" s="4">
        <v>0.74887178861177806</v>
      </c>
      <c r="Q651" s="4">
        <v>0.30692659303642</v>
      </c>
      <c r="R651" s="4">
        <v>103.69999999999899</v>
      </c>
      <c r="S651" s="4">
        <v>-0.17992559537368999</v>
      </c>
      <c r="T651" s="4">
        <v>-0.67450294275243605</v>
      </c>
      <c r="U651" s="4">
        <v>-0.57139450954703297</v>
      </c>
      <c r="V651" s="4">
        <v>2.7175279045223801E-3</v>
      </c>
      <c r="W651" s="4">
        <v>184.73623572821501</v>
      </c>
      <c r="X651" s="4">
        <v>-2.80091056477927</v>
      </c>
      <c r="Y651" s="4">
        <v>-702.58273113513599</v>
      </c>
      <c r="Z651" t="b">
        <v>0</v>
      </c>
      <c r="AA651" t="b">
        <v>1</v>
      </c>
    </row>
    <row r="652" spans="1:27" hidden="1" x14ac:dyDescent="0.2">
      <c r="A652" t="s">
        <v>29</v>
      </c>
      <c r="B652" s="1">
        <v>46738</v>
      </c>
      <c r="C652">
        <v>292.05999755859301</v>
      </c>
      <c r="D652">
        <v>380</v>
      </c>
      <c r="E652" s="5">
        <v>1.5999885702488701</v>
      </c>
      <c r="F652">
        <v>0.03</v>
      </c>
      <c r="G652">
        <v>0</v>
      </c>
      <c r="H652" s="5">
        <v>107.15</v>
      </c>
      <c r="I652" t="s">
        <v>8</v>
      </c>
      <c r="J652">
        <v>0</v>
      </c>
      <c r="K652">
        <v>0</v>
      </c>
      <c r="L652">
        <v>107.15</v>
      </c>
      <c r="M652">
        <v>2</v>
      </c>
      <c r="N652">
        <v>0</v>
      </c>
      <c r="O652" s="4">
        <v>1.0000000000000001E-5</v>
      </c>
      <c r="P652" s="4">
        <v>0.76857894094366697</v>
      </c>
      <c r="Q652" s="4">
        <v>0.40742807187692998</v>
      </c>
      <c r="R652" s="4">
        <v>107.149999999999</v>
      </c>
      <c r="S652" s="4">
        <v>-0.15991818390818099</v>
      </c>
      <c r="T652" s="4">
        <v>-0.67527661907124803</v>
      </c>
      <c r="U652" s="4">
        <v>-0.56352723791051296</v>
      </c>
      <c r="V652" s="4">
        <v>2.6168288197876899E-3</v>
      </c>
      <c r="W652" s="4">
        <v>145.50814276831599</v>
      </c>
      <c r="X652" s="4">
        <v>-10.3744013241171</v>
      </c>
      <c r="Y652" s="4">
        <v>-434.77091611606102</v>
      </c>
      <c r="Z652" t="b">
        <v>0</v>
      </c>
      <c r="AA652" t="b">
        <v>1</v>
      </c>
    </row>
    <row r="653" spans="1:27" hidden="1" x14ac:dyDescent="0.2">
      <c r="A653" t="s">
        <v>29</v>
      </c>
      <c r="B653" s="1">
        <v>46255</v>
      </c>
      <c r="C653">
        <v>292.05999755859301</v>
      </c>
      <c r="D653">
        <v>320</v>
      </c>
      <c r="E653" s="5">
        <v>0.27760672274276199</v>
      </c>
      <c r="F653">
        <v>0.03</v>
      </c>
      <c r="G653">
        <v>0</v>
      </c>
      <c r="H653" s="5">
        <v>32.225000000000001</v>
      </c>
      <c r="I653" t="s">
        <v>8</v>
      </c>
      <c r="J653">
        <v>31.55</v>
      </c>
      <c r="K653">
        <v>32.9</v>
      </c>
      <c r="L653">
        <v>30.85</v>
      </c>
      <c r="M653">
        <v>19</v>
      </c>
      <c r="N653">
        <v>20</v>
      </c>
      <c r="O653" s="4">
        <v>0.230873169860839</v>
      </c>
      <c r="P653" s="4">
        <v>0.91268749237060498</v>
      </c>
      <c r="Q653" s="4">
        <v>0.25968139955499298</v>
      </c>
      <c r="R653" s="4">
        <v>32.2250000000002</v>
      </c>
      <c r="S653" s="4">
        <v>-0.53846189696044999</v>
      </c>
      <c r="T653" s="4">
        <v>-0.67528386490060599</v>
      </c>
      <c r="U653" s="4">
        <v>-0.70487089806207304</v>
      </c>
      <c r="V653" s="4">
        <v>8.6361906501020904E-3</v>
      </c>
      <c r="W653" s="4">
        <v>53.105218230184903</v>
      </c>
      <c r="X653" s="4">
        <v>-17.695394770315101</v>
      </c>
      <c r="Y653" s="4">
        <v>-66.095271567242705</v>
      </c>
      <c r="Z653" t="b">
        <v>0</v>
      </c>
      <c r="AA653" t="b">
        <v>0</v>
      </c>
    </row>
    <row r="654" spans="1:27" hidden="1" x14ac:dyDescent="0.2">
      <c r="A654" t="s">
        <v>29</v>
      </c>
      <c r="B654" s="1">
        <v>46738</v>
      </c>
      <c r="C654">
        <v>292.05999755859301</v>
      </c>
      <c r="D654">
        <v>385</v>
      </c>
      <c r="E654" s="5">
        <v>1.5999885702488701</v>
      </c>
      <c r="F654">
        <v>0.03</v>
      </c>
      <c r="G654">
        <v>0</v>
      </c>
      <c r="H654" s="5">
        <v>127</v>
      </c>
      <c r="I654" t="s">
        <v>8</v>
      </c>
      <c r="J654">
        <v>124.5</v>
      </c>
      <c r="K654">
        <v>129.5</v>
      </c>
      <c r="L654">
        <v>107.36</v>
      </c>
      <c r="M654">
        <v>2</v>
      </c>
      <c r="N654">
        <v>0</v>
      </c>
      <c r="O654" s="4">
        <v>0.440633645477294</v>
      </c>
      <c r="P654" s="4">
        <v>0.75859739625608702</v>
      </c>
      <c r="Q654" s="4">
        <v>0.51838905017301995</v>
      </c>
      <c r="R654" s="4">
        <v>127</v>
      </c>
      <c r="S654" s="4">
        <v>-2.0289639728727299E-2</v>
      </c>
      <c r="T654" s="4">
        <v>-0.67600334269501305</v>
      </c>
      <c r="U654" s="4">
        <v>-0.508093839806954</v>
      </c>
      <c r="V654" s="4">
        <v>2.0827365384326699E-3</v>
      </c>
      <c r="W654" s="4">
        <v>147.35035628350801</v>
      </c>
      <c r="X654" s="4">
        <v>-15.608607463616901</v>
      </c>
      <c r="Y654" s="4">
        <v>-440.627069298116</v>
      </c>
      <c r="Z654" t="b">
        <v>0</v>
      </c>
      <c r="AA654" t="b">
        <v>1</v>
      </c>
    </row>
    <row r="655" spans="1:27" hidden="1" x14ac:dyDescent="0.2">
      <c r="A655" t="s">
        <v>29</v>
      </c>
      <c r="B655" s="1">
        <v>46773</v>
      </c>
      <c r="C655">
        <v>292.05999755859301</v>
      </c>
      <c r="D655">
        <v>370</v>
      </c>
      <c r="E655" s="5">
        <v>1.6958133396347299</v>
      </c>
      <c r="F655">
        <v>0.03</v>
      </c>
      <c r="G655">
        <v>0</v>
      </c>
      <c r="H655" s="5">
        <v>83.9</v>
      </c>
      <c r="I655" t="s">
        <v>8</v>
      </c>
      <c r="J655">
        <v>82</v>
      </c>
      <c r="K655">
        <v>85.8</v>
      </c>
      <c r="L655">
        <v>99.3</v>
      </c>
      <c r="M655">
        <v>89</v>
      </c>
      <c r="N655">
        <v>280</v>
      </c>
      <c r="O655" s="4">
        <v>0.19496959823608301</v>
      </c>
      <c r="P655" s="4">
        <v>0.78935134475295599</v>
      </c>
      <c r="Q655" s="4">
        <v>0.29192417359476702</v>
      </c>
      <c r="R655" s="4">
        <v>83.899999999986903</v>
      </c>
      <c r="S655" s="4">
        <v>-0.298329380427167</v>
      </c>
      <c r="T655" s="4">
        <v>-0.67848295897420097</v>
      </c>
      <c r="U655" s="4">
        <v>-0.61727410884313805</v>
      </c>
      <c r="V655" s="4">
        <v>3.4367877370309E-3</v>
      </c>
      <c r="W655" s="4">
        <v>145.12591508637601</v>
      </c>
      <c r="X655" s="4">
        <v>-4.56584903282595</v>
      </c>
      <c r="Y655" s="4">
        <v>-448.00179059209302</v>
      </c>
      <c r="Z655" t="b">
        <v>0</v>
      </c>
      <c r="AA655" t="b">
        <v>1</v>
      </c>
    </row>
    <row r="656" spans="1:27" hidden="1" x14ac:dyDescent="0.2">
      <c r="A656" t="s">
        <v>29</v>
      </c>
      <c r="B656" s="1">
        <v>46555</v>
      </c>
      <c r="C656">
        <v>292.05999755859301</v>
      </c>
      <c r="D656">
        <v>350</v>
      </c>
      <c r="E656" s="4">
        <v>1.0989618995621599</v>
      </c>
      <c r="F656">
        <v>0.03</v>
      </c>
      <c r="G656">
        <v>0</v>
      </c>
      <c r="H656" s="5">
        <v>15.824999999999999</v>
      </c>
      <c r="I656" t="s">
        <v>7</v>
      </c>
      <c r="J656" s="2" t="s">
        <v>134</v>
      </c>
      <c r="K656">
        <v>15.95</v>
      </c>
      <c r="L656">
        <v>15.49</v>
      </c>
      <c r="M656">
        <v>23</v>
      </c>
      <c r="N656">
        <v>5577</v>
      </c>
      <c r="O656" s="4">
        <v>0.28505658798217698</v>
      </c>
      <c r="P656" s="4">
        <v>0.83445713588169601</v>
      </c>
      <c r="Q656" s="4">
        <v>0.26050412861640398</v>
      </c>
      <c r="R656" s="4">
        <v>15.8250000000134</v>
      </c>
      <c r="S656" s="4">
        <v>-0.40541914841427201</v>
      </c>
      <c r="T656" s="4">
        <v>-0.67850923087900294</v>
      </c>
      <c r="U656" s="4">
        <v>0.34258471904326498</v>
      </c>
      <c r="V656" s="4">
        <v>4.6072387890619499E-3</v>
      </c>
      <c r="W656" s="4">
        <v>112.507668005326</v>
      </c>
      <c r="X656" s="4">
        <v>-15.861634941927599</v>
      </c>
      <c r="Y656" s="4">
        <v>92.565881924892096</v>
      </c>
      <c r="Z656" t="b">
        <v>1</v>
      </c>
      <c r="AA656" t="b">
        <v>0</v>
      </c>
    </row>
    <row r="657" spans="1:27" hidden="1" x14ac:dyDescent="0.2">
      <c r="A657" t="s">
        <v>29</v>
      </c>
      <c r="B657" s="1">
        <v>46374</v>
      </c>
      <c r="C657">
        <v>292.05999755859301</v>
      </c>
      <c r="D657">
        <v>335</v>
      </c>
      <c r="E657" s="5">
        <v>0.60341093023648795</v>
      </c>
      <c r="F657">
        <v>0.03</v>
      </c>
      <c r="G657">
        <v>0</v>
      </c>
      <c r="H657" s="5">
        <v>48.15</v>
      </c>
      <c r="I657" t="s">
        <v>8</v>
      </c>
      <c r="J657">
        <v>47.2</v>
      </c>
      <c r="K657">
        <v>49.1</v>
      </c>
      <c r="L657">
        <v>47</v>
      </c>
      <c r="M657">
        <v>1</v>
      </c>
      <c r="N657">
        <v>7</v>
      </c>
      <c r="O657" s="4">
        <v>0.215858671569824</v>
      </c>
      <c r="P657" s="4">
        <v>0.87182088823460802</v>
      </c>
      <c r="Q657" s="4">
        <v>0.26630732593209699</v>
      </c>
      <c r="R657" s="4">
        <v>48.15</v>
      </c>
      <c r="S657" s="4">
        <v>-0.47215101593214498</v>
      </c>
      <c r="T657" s="4">
        <v>-0.67901729372349195</v>
      </c>
      <c r="U657" s="4">
        <v>-0.68159049970591501</v>
      </c>
      <c r="V657" s="4">
        <v>5.9066385602501003E-3</v>
      </c>
      <c r="W657" s="4">
        <v>80.9619271609332</v>
      </c>
      <c r="X657" s="4">
        <v>-10.4492710784866</v>
      </c>
      <c r="Y657" s="4">
        <v>-149.172426016862</v>
      </c>
      <c r="Z657" t="b">
        <v>0</v>
      </c>
      <c r="AA657" t="b">
        <v>0</v>
      </c>
    </row>
    <row r="658" spans="1:27" hidden="1" x14ac:dyDescent="0.2">
      <c r="A658" t="s">
        <v>29</v>
      </c>
      <c r="B658" s="1">
        <v>46738</v>
      </c>
      <c r="C658">
        <v>292.05999755859301</v>
      </c>
      <c r="D658">
        <v>365</v>
      </c>
      <c r="E658" s="4">
        <v>1.5999885702488701</v>
      </c>
      <c r="F658">
        <v>0.03</v>
      </c>
      <c r="G658">
        <v>0</v>
      </c>
      <c r="H658" s="5">
        <v>21.024999999999999</v>
      </c>
      <c r="I658" t="s">
        <v>7</v>
      </c>
      <c r="J658">
        <v>19.850000000000001</v>
      </c>
      <c r="K658" s="2" t="s">
        <v>89</v>
      </c>
      <c r="L658" s="2" t="s">
        <v>90</v>
      </c>
      <c r="M658">
        <v>1</v>
      </c>
      <c r="N658">
        <v>307</v>
      </c>
      <c r="O658" s="4">
        <v>0.30730367996215802</v>
      </c>
      <c r="P658" s="4">
        <v>0.80016437687285902</v>
      </c>
      <c r="Q658" s="4">
        <v>0.270413416755234</v>
      </c>
      <c r="R658" s="4">
        <v>21.024999999993199</v>
      </c>
      <c r="S658" s="4">
        <v>-0.34042073373300402</v>
      </c>
      <c r="T658" s="4">
        <v>-0.68246843472738095</v>
      </c>
      <c r="U658" s="4">
        <v>0.36676985341347501</v>
      </c>
      <c r="V658" s="4">
        <v>3.76865973615343E-3</v>
      </c>
      <c r="W658" s="4">
        <v>139.083687997645</v>
      </c>
      <c r="X658" s="4">
        <v>-14.3360528121346</v>
      </c>
      <c r="Y658" s="4">
        <v>137.74909995728299</v>
      </c>
      <c r="Z658" t="b">
        <v>1</v>
      </c>
      <c r="AA658" t="b">
        <v>0</v>
      </c>
    </row>
    <row r="659" spans="1:27" hidden="1" x14ac:dyDescent="0.2">
      <c r="A659" t="s">
        <v>29</v>
      </c>
      <c r="B659" s="1">
        <v>46555</v>
      </c>
      <c r="C659">
        <v>292.05999755859301</v>
      </c>
      <c r="D659">
        <v>380</v>
      </c>
      <c r="E659" s="5">
        <v>1.0989618995621599</v>
      </c>
      <c r="F659">
        <v>0.03</v>
      </c>
      <c r="G659">
        <v>0</v>
      </c>
      <c r="H659" s="5">
        <v>119.35</v>
      </c>
      <c r="I659" t="s">
        <v>8</v>
      </c>
      <c r="J659">
        <v>0</v>
      </c>
      <c r="K659">
        <v>0</v>
      </c>
      <c r="L659">
        <v>119.35</v>
      </c>
      <c r="M659">
        <v>2</v>
      </c>
      <c r="N659">
        <v>0</v>
      </c>
      <c r="O659" s="4">
        <v>1.0000000000000001E-5</v>
      </c>
      <c r="P659" s="4">
        <v>0.76857894094366697</v>
      </c>
      <c r="Q659" s="4">
        <v>0.558297047852093</v>
      </c>
      <c r="R659" s="4">
        <v>119.35</v>
      </c>
      <c r="S659" s="4">
        <v>-0.10076084583344</v>
      </c>
      <c r="T659" s="4">
        <v>-0.68603136591126601</v>
      </c>
      <c r="U659" s="4">
        <v>-0.54012984545048204</v>
      </c>
      <c r="V659" s="4">
        <v>2.3220774338972901E-3</v>
      </c>
      <c r="W659" s="4">
        <v>121.52589264832901</v>
      </c>
      <c r="X659" s="4">
        <v>-22.555916357119202</v>
      </c>
      <c r="Y659" s="4">
        <v>-304.52269551303999</v>
      </c>
      <c r="Z659" t="b">
        <v>0</v>
      </c>
      <c r="AA659" t="b">
        <v>1</v>
      </c>
    </row>
    <row r="660" spans="1:27" hidden="1" x14ac:dyDescent="0.2">
      <c r="A660" t="s">
        <v>29</v>
      </c>
      <c r="B660" s="1">
        <v>46171</v>
      </c>
      <c r="C660">
        <v>292.05999755859301</v>
      </c>
      <c r="D660">
        <v>305</v>
      </c>
      <c r="E660" s="5">
        <v>4.7627303797627099E-2</v>
      </c>
      <c r="F660">
        <v>0.03</v>
      </c>
      <c r="G660">
        <v>0</v>
      </c>
      <c r="H660" s="5">
        <v>15.375</v>
      </c>
      <c r="I660" t="s">
        <v>8</v>
      </c>
      <c r="J660">
        <v>14.85</v>
      </c>
      <c r="K660" s="2" t="s">
        <v>123</v>
      </c>
      <c r="L660">
        <v>15.41</v>
      </c>
      <c r="M660">
        <v>5</v>
      </c>
      <c r="N660">
        <v>6</v>
      </c>
      <c r="O660" s="4">
        <v>0.28583477844238198</v>
      </c>
      <c r="P660" s="4">
        <v>0.95757376248719195</v>
      </c>
      <c r="Q660" s="4">
        <v>0.28992814507136999</v>
      </c>
      <c r="R660" s="4">
        <v>15.3749999999997</v>
      </c>
      <c r="S660" s="4">
        <v>-0.63094802121531401</v>
      </c>
      <c r="T660" s="4">
        <v>-0.69422101376748901</v>
      </c>
      <c r="U660" s="4">
        <v>-0.73596274424596897</v>
      </c>
      <c r="V660" s="4">
        <v>1.7691892602817699E-2</v>
      </c>
      <c r="W660" s="4">
        <v>20.838421699116701</v>
      </c>
      <c r="X660" s="4">
        <v>-56.5166668187507</v>
      </c>
      <c r="Y660" s="4">
        <v>-10.9695338171347</v>
      </c>
      <c r="Z660" t="b">
        <v>0</v>
      </c>
      <c r="AA660" t="b">
        <v>0</v>
      </c>
    </row>
    <row r="661" spans="1:27" hidden="1" x14ac:dyDescent="0.2">
      <c r="A661" t="s">
        <v>29</v>
      </c>
      <c r="B661" s="1">
        <v>46738</v>
      </c>
      <c r="C661">
        <v>292.05999755859301</v>
      </c>
      <c r="D661">
        <v>390</v>
      </c>
      <c r="E661" s="5">
        <v>1.5999885702488701</v>
      </c>
      <c r="F661">
        <v>0.03</v>
      </c>
      <c r="G661">
        <v>0</v>
      </c>
      <c r="H661" s="5">
        <v>131.5</v>
      </c>
      <c r="I661" t="s">
        <v>8</v>
      </c>
      <c r="J661">
        <v>129</v>
      </c>
      <c r="K661">
        <v>134</v>
      </c>
      <c r="L661">
        <v>112.09</v>
      </c>
      <c r="M661">
        <v>2</v>
      </c>
      <c r="N661">
        <v>0</v>
      </c>
      <c r="O661" s="4">
        <v>0.44468481346130301</v>
      </c>
      <c r="P661" s="4">
        <v>0.74887178861177806</v>
      </c>
      <c r="Q661" s="4">
        <v>0.52455805059850402</v>
      </c>
      <c r="R661" s="4">
        <v>131.50000000000301</v>
      </c>
      <c r="S661" s="4">
        <v>-3.1740688347568297E-2</v>
      </c>
      <c r="T661" s="4">
        <v>-0.695257600334655</v>
      </c>
      <c r="U661" s="4">
        <v>-0.51266057669393295</v>
      </c>
      <c r="V661" s="4">
        <v>2.0576297105097999E-3</v>
      </c>
      <c r="W661" s="4">
        <v>147.30646701619401</v>
      </c>
      <c r="X661" s="4">
        <v>-15.710465963459001</v>
      </c>
      <c r="Y661" s="4">
        <v>-449.96102048218199</v>
      </c>
      <c r="Z661" t="b">
        <v>0</v>
      </c>
      <c r="AA661" t="b">
        <v>1</v>
      </c>
    </row>
    <row r="662" spans="1:27" hidden="1" x14ac:dyDescent="0.2">
      <c r="A662" t="s">
        <v>29</v>
      </c>
      <c r="B662" s="1">
        <v>47102</v>
      </c>
      <c r="C662">
        <v>292.05999755859301</v>
      </c>
      <c r="D662">
        <v>390</v>
      </c>
      <c r="E662" s="4">
        <v>2.5965662305023098</v>
      </c>
      <c r="F662">
        <v>0.03</v>
      </c>
      <c r="G662">
        <v>0</v>
      </c>
      <c r="H662" s="5">
        <v>28.95</v>
      </c>
      <c r="I662" t="s">
        <v>7</v>
      </c>
      <c r="J662">
        <v>27</v>
      </c>
      <c r="K662" s="2" t="s">
        <v>30</v>
      </c>
      <c r="L662" s="2" t="s">
        <v>45</v>
      </c>
      <c r="M662">
        <v>1</v>
      </c>
      <c r="N662">
        <v>750</v>
      </c>
      <c r="O662" s="4">
        <v>0.32056343505859303</v>
      </c>
      <c r="P662" s="4">
        <v>0.74887178861177806</v>
      </c>
      <c r="Q662" s="4">
        <v>0.273993489345839</v>
      </c>
      <c r="R662" s="4">
        <v>28.949999999998699</v>
      </c>
      <c r="S662" s="4">
        <v>-0.25780930402843799</v>
      </c>
      <c r="T662" s="4">
        <v>-0.69931869498444499</v>
      </c>
      <c r="U662" s="4">
        <v>0.39827704179476298</v>
      </c>
      <c r="V662" s="4">
        <v>2.99271398650781E-3</v>
      </c>
      <c r="W662" s="4">
        <v>181.61387114708199</v>
      </c>
      <c r="X662" s="4">
        <v>-12.2032052147174</v>
      </c>
      <c r="Y662" s="4">
        <v>226.864047660924</v>
      </c>
      <c r="Z662" t="b">
        <v>1</v>
      </c>
      <c r="AA662" t="b">
        <v>0</v>
      </c>
    </row>
    <row r="663" spans="1:27" hidden="1" x14ac:dyDescent="0.2">
      <c r="A663" t="s">
        <v>29</v>
      </c>
      <c r="B663" s="1">
        <v>46283</v>
      </c>
      <c r="C663">
        <v>292.05999755859301</v>
      </c>
      <c r="D663">
        <v>325</v>
      </c>
      <c r="E663" s="5">
        <v>0.354266533880364</v>
      </c>
      <c r="F663">
        <v>0.03</v>
      </c>
      <c r="G663">
        <v>0</v>
      </c>
      <c r="H663" s="5">
        <v>37.200000000000003</v>
      </c>
      <c r="I663" t="s">
        <v>8</v>
      </c>
      <c r="J663">
        <v>36.549999999999997</v>
      </c>
      <c r="K663">
        <v>37.85</v>
      </c>
      <c r="L663">
        <v>35.35</v>
      </c>
      <c r="M663">
        <v>3</v>
      </c>
      <c r="N663">
        <v>18</v>
      </c>
      <c r="O663" s="4">
        <v>0.22214522979736301</v>
      </c>
      <c r="P663" s="4">
        <v>0.89864614633413398</v>
      </c>
      <c r="Q663" s="4">
        <v>0.25983093545427599</v>
      </c>
      <c r="R663" s="4">
        <v>37.200000000000102</v>
      </c>
      <c r="S663" s="4">
        <v>-0.54496041941332296</v>
      </c>
      <c r="T663" s="4">
        <v>-0.69961255480992601</v>
      </c>
      <c r="U663" s="4">
        <v>-0.70710962991890203</v>
      </c>
      <c r="V663" s="4">
        <v>7.6136564504831203E-3</v>
      </c>
      <c r="W663" s="4">
        <v>59.780344844112399</v>
      </c>
      <c r="X663" s="4">
        <v>-14.6108999608586</v>
      </c>
      <c r="Y663" s="4">
        <v>-86.341285843544995</v>
      </c>
      <c r="Z663" t="b">
        <v>0</v>
      </c>
      <c r="AA663" t="b">
        <v>0</v>
      </c>
    </row>
    <row r="664" spans="1:27" x14ac:dyDescent="0.2">
      <c r="A664" t="s">
        <v>29</v>
      </c>
      <c r="B664" s="1">
        <v>46773</v>
      </c>
      <c r="C664">
        <v>292.05999755859301</v>
      </c>
      <c r="D664">
        <v>370</v>
      </c>
      <c r="E664" s="4">
        <v>1.6958133396347299</v>
      </c>
      <c r="F664">
        <v>0.03</v>
      </c>
      <c r="G664">
        <v>0</v>
      </c>
      <c r="H664" s="5">
        <v>21.425000000000001</v>
      </c>
      <c r="I664" t="s">
        <v>7</v>
      </c>
      <c r="J664">
        <v>20.350000000000001</v>
      </c>
      <c r="K664" s="2" t="s">
        <v>77</v>
      </c>
      <c r="L664">
        <v>21.42</v>
      </c>
      <c r="M664">
        <v>2</v>
      </c>
      <c r="N664">
        <v>632</v>
      </c>
      <c r="O664" s="4">
        <v>0.308356525878906</v>
      </c>
      <c r="P664" s="4">
        <v>0.78935134475295599</v>
      </c>
      <c r="Q664" s="4">
        <v>0.27187484829202502</v>
      </c>
      <c r="R664" s="4">
        <v>21.424999999982798</v>
      </c>
      <c r="S664" s="4">
        <v>-0.34740119637010902</v>
      </c>
      <c r="T664" s="4">
        <v>-0.70144586222438698</v>
      </c>
      <c r="U664" s="4">
        <v>0.36414496733699298</v>
      </c>
      <c r="V664" s="4">
        <v>3.63222677551687E-3</v>
      </c>
      <c r="W664" s="4">
        <v>142.84471905017901</v>
      </c>
      <c r="X664" s="4">
        <v>-13.998334521865701</v>
      </c>
      <c r="Y664" s="4">
        <v>144.020641810234</v>
      </c>
      <c r="Z664" t="b">
        <v>1</v>
      </c>
      <c r="AA664" t="b">
        <v>0</v>
      </c>
    </row>
    <row r="665" spans="1:27" hidden="1" x14ac:dyDescent="0.2">
      <c r="A665" t="s">
        <v>29</v>
      </c>
      <c r="B665" s="1">
        <v>46162</v>
      </c>
      <c r="C665">
        <v>292.05999755859301</v>
      </c>
      <c r="D665">
        <v>302.5</v>
      </c>
      <c r="E665" s="5">
        <v>2.29866642519393E-2</v>
      </c>
      <c r="F665">
        <v>0.03</v>
      </c>
      <c r="G665">
        <v>0</v>
      </c>
      <c r="H665" s="5">
        <v>12.475</v>
      </c>
      <c r="I665" t="s">
        <v>8</v>
      </c>
      <c r="J665" s="2" t="s">
        <v>178</v>
      </c>
      <c r="K665">
        <v>14.15</v>
      </c>
      <c r="L665" s="3" t="s">
        <v>179</v>
      </c>
      <c r="N665">
        <v>17</v>
      </c>
      <c r="O665" s="4">
        <v>0.39880972290039002</v>
      </c>
      <c r="P665" s="4">
        <v>0.96548759523502004</v>
      </c>
      <c r="Q665" s="4">
        <v>0.33541508339291498</v>
      </c>
      <c r="R665" s="4">
        <v>12.474999999997801</v>
      </c>
      <c r="S665" s="4">
        <v>-0.65166427884324796</v>
      </c>
      <c r="T665" s="4">
        <v>-0.70251774561276503</v>
      </c>
      <c r="U665" s="4">
        <v>-0.74269111437875801</v>
      </c>
      <c r="V665" s="4">
        <v>2.1722124639590699E-2</v>
      </c>
      <c r="W665" s="4">
        <v>14.285814182971199</v>
      </c>
      <c r="X665" s="4">
        <v>-97.345775015910604</v>
      </c>
      <c r="Y665" s="4">
        <v>-5.2728043707645398</v>
      </c>
      <c r="Z665" t="b">
        <v>0</v>
      </c>
      <c r="AA665" t="b">
        <v>0</v>
      </c>
    </row>
    <row r="666" spans="1:27" hidden="1" x14ac:dyDescent="0.2">
      <c r="A666" t="s">
        <v>29</v>
      </c>
      <c r="B666" s="1">
        <v>46255</v>
      </c>
      <c r="C666">
        <v>292.05999755859301</v>
      </c>
      <c r="D666">
        <v>320</v>
      </c>
      <c r="E666" s="4">
        <v>0.27760672274276199</v>
      </c>
      <c r="F666">
        <v>0.03</v>
      </c>
      <c r="G666">
        <v>0</v>
      </c>
      <c r="H666" s="5">
        <v>6.2750000000000004</v>
      </c>
      <c r="I666" t="s">
        <v>7</v>
      </c>
      <c r="J666" s="3" t="s">
        <v>304</v>
      </c>
      <c r="K666" s="2" t="s">
        <v>292</v>
      </c>
      <c r="L666" s="3" t="s">
        <v>304</v>
      </c>
      <c r="M666">
        <v>281</v>
      </c>
      <c r="N666">
        <v>72375</v>
      </c>
      <c r="O666" s="4">
        <v>0.25757578369140599</v>
      </c>
      <c r="P666" s="4">
        <v>0.91268749237060498</v>
      </c>
      <c r="Q666" s="4">
        <v>0.24706221207902501</v>
      </c>
      <c r="R666" s="4">
        <v>6.2750000000096904</v>
      </c>
      <c r="S666" s="4">
        <v>-0.572783544499334</v>
      </c>
      <c r="T666" s="4">
        <v>-0.70295666478529995</v>
      </c>
      <c r="U666" s="4">
        <v>0.28339563111048599</v>
      </c>
      <c r="V666" s="4">
        <v>8.9058380203749492E-3</v>
      </c>
      <c r="W666" s="4">
        <v>52.102102758296198</v>
      </c>
      <c r="X666" s="4">
        <v>-25.479512289284099</v>
      </c>
      <c r="Y666" s="4">
        <v>21.235117433180399</v>
      </c>
      <c r="Z666" t="b">
        <v>1</v>
      </c>
      <c r="AA666" t="b">
        <v>0</v>
      </c>
    </row>
    <row r="667" spans="1:27" hidden="1" x14ac:dyDescent="0.2">
      <c r="A667" t="s">
        <v>29</v>
      </c>
      <c r="B667" s="1">
        <v>46220</v>
      </c>
      <c r="C667">
        <v>292.05999755859301</v>
      </c>
      <c r="D667">
        <v>315</v>
      </c>
      <c r="E667" s="5">
        <v>0.18178195212440099</v>
      </c>
      <c r="F667">
        <v>0.03</v>
      </c>
      <c r="G667">
        <v>0</v>
      </c>
      <c r="H667" s="5">
        <v>26.2</v>
      </c>
      <c r="I667" t="s">
        <v>8</v>
      </c>
      <c r="J667" s="2" t="s">
        <v>59</v>
      </c>
      <c r="K667" s="2" t="s">
        <v>60</v>
      </c>
      <c r="L667">
        <v>23.96</v>
      </c>
      <c r="M667">
        <v>15</v>
      </c>
      <c r="N667">
        <v>59</v>
      </c>
      <c r="O667" s="4">
        <v>0.22931678894042901</v>
      </c>
      <c r="P667" s="4">
        <v>0.92717459542410696</v>
      </c>
      <c r="Q667" s="4">
        <v>0.25085855910030602</v>
      </c>
      <c r="R667" s="4">
        <v>26.1999999999999</v>
      </c>
      <c r="S667" s="4">
        <v>-0.60249339121409995</v>
      </c>
      <c r="T667" s="4">
        <v>-0.70944918244673605</v>
      </c>
      <c r="U667" s="4">
        <v>-0.72657711949978598</v>
      </c>
      <c r="V667" s="4">
        <v>1.0651471442673499E-2</v>
      </c>
      <c r="W667" s="4">
        <v>41.431766282480801</v>
      </c>
      <c r="X667" s="4">
        <v>-21.435734433076998</v>
      </c>
      <c r="Y667" s="4">
        <v>-43.337564827896699</v>
      </c>
      <c r="Z667" t="b">
        <v>0</v>
      </c>
      <c r="AA667" t="b">
        <v>0</v>
      </c>
    </row>
    <row r="668" spans="1:27" hidden="1" x14ac:dyDescent="0.2">
      <c r="A668" t="s">
        <v>29</v>
      </c>
      <c r="B668" s="1">
        <v>46402</v>
      </c>
      <c r="C668">
        <v>292.05999755859301</v>
      </c>
      <c r="D668">
        <v>380</v>
      </c>
      <c r="E668" s="5">
        <v>0.68007074488696795</v>
      </c>
      <c r="F668">
        <v>0.03</v>
      </c>
      <c r="G668">
        <v>0</v>
      </c>
      <c r="H668" s="5">
        <v>121.8</v>
      </c>
      <c r="I668" t="s">
        <v>8</v>
      </c>
      <c r="J668">
        <v>120</v>
      </c>
      <c r="K668">
        <v>123.6</v>
      </c>
      <c r="L668">
        <v>107.1</v>
      </c>
      <c r="M668">
        <v>1</v>
      </c>
      <c r="N668">
        <v>0</v>
      </c>
      <c r="O668" s="4">
        <v>0.63373169006347596</v>
      </c>
      <c r="P668" s="4">
        <v>0.76857894094366697</v>
      </c>
      <c r="Q668" s="4">
        <v>0.69848141852301204</v>
      </c>
      <c r="R668" s="4">
        <v>121.799999999991</v>
      </c>
      <c r="S668" s="4">
        <v>-0.13352953668225501</v>
      </c>
      <c r="T668" s="4">
        <v>-0.70954203075511801</v>
      </c>
      <c r="U668" s="4">
        <v>-0.55311269673573205</v>
      </c>
      <c r="V668" s="4">
        <v>2.3503596344040499E-3</v>
      </c>
      <c r="W668" s="4">
        <v>95.232990978116504</v>
      </c>
      <c r="X668" s="4">
        <v>-40.405292355901402</v>
      </c>
      <c r="Y668" s="4">
        <v>-192.69266814794699</v>
      </c>
      <c r="Z668" t="b">
        <v>0</v>
      </c>
      <c r="AA668" t="b">
        <v>1</v>
      </c>
    </row>
    <row r="669" spans="1:27" hidden="1" x14ac:dyDescent="0.2">
      <c r="A669" t="s">
        <v>29</v>
      </c>
      <c r="B669" s="1">
        <v>46829</v>
      </c>
      <c r="C669">
        <v>292.05999755859301</v>
      </c>
      <c r="D669">
        <v>380</v>
      </c>
      <c r="E669" s="5">
        <v>1.8491329737870399</v>
      </c>
      <c r="F669">
        <v>0.03</v>
      </c>
      <c r="G669">
        <v>0</v>
      </c>
      <c r="H669" s="5">
        <v>93</v>
      </c>
      <c r="I669" t="s">
        <v>8</v>
      </c>
      <c r="J669">
        <v>91</v>
      </c>
      <c r="K669">
        <v>95</v>
      </c>
      <c r="L669">
        <v>93.39</v>
      </c>
      <c r="M669">
        <v>15</v>
      </c>
      <c r="N669">
        <v>15</v>
      </c>
      <c r="O669" s="4">
        <v>0.19164321548461899</v>
      </c>
      <c r="P669" s="4">
        <v>0.76857894094366697</v>
      </c>
      <c r="Q669" s="4">
        <v>0.30044538886279398</v>
      </c>
      <c r="R669" s="4">
        <v>92.999999999951797</v>
      </c>
      <c r="S669" s="4">
        <v>-0.30419412564826898</v>
      </c>
      <c r="T669" s="4">
        <v>-0.71274826452712603</v>
      </c>
      <c r="U669" s="4">
        <v>-0.61951000001321799</v>
      </c>
      <c r="V669" s="4">
        <v>3.1922350146899002E-3</v>
      </c>
      <c r="W669" s="4">
        <v>151.2769282706</v>
      </c>
      <c r="X669" s="4">
        <v>-4.0716439398093103</v>
      </c>
      <c r="Y669" s="4">
        <v>-506.540556783108</v>
      </c>
      <c r="Z669" t="b">
        <v>0</v>
      </c>
      <c r="AA669" t="b">
        <v>1</v>
      </c>
    </row>
    <row r="670" spans="1:27" hidden="1" x14ac:dyDescent="0.2">
      <c r="A670" t="s">
        <v>29</v>
      </c>
      <c r="B670" s="1">
        <v>46191</v>
      </c>
      <c r="C670">
        <v>292.05999755859301</v>
      </c>
      <c r="D670">
        <v>310</v>
      </c>
      <c r="E670" s="5">
        <v>0.102384294092041</v>
      </c>
      <c r="F670">
        <v>0.03</v>
      </c>
      <c r="G670">
        <v>0</v>
      </c>
      <c r="H670" s="5">
        <v>20.774999999999999</v>
      </c>
      <c r="I670" t="s">
        <v>8</v>
      </c>
      <c r="J670" s="2" t="s">
        <v>94</v>
      </c>
      <c r="K670">
        <v>21.45</v>
      </c>
      <c r="L670" s="2" t="s">
        <v>85</v>
      </c>
      <c r="M670">
        <v>1</v>
      </c>
      <c r="N670">
        <v>83</v>
      </c>
      <c r="O670" s="4">
        <v>0.25501233276367102</v>
      </c>
      <c r="P670" s="4">
        <v>0.94212902438255997</v>
      </c>
      <c r="Q670" s="4">
        <v>0.26300264282268698</v>
      </c>
      <c r="R670" s="4">
        <v>20.7749999999998</v>
      </c>
      <c r="S670" s="4">
        <v>-0.62980118846826005</v>
      </c>
      <c r="T670" s="4">
        <v>-0.71395557971261003</v>
      </c>
      <c r="U670" s="4">
        <v>-0.73558766600330305</v>
      </c>
      <c r="V670" s="4">
        <v>1.3311587562301301E-2</v>
      </c>
      <c r="W670" s="4">
        <v>30.575070044447401</v>
      </c>
      <c r="X670" s="4">
        <v>-32.201979690642702</v>
      </c>
      <c r="Y670" s="4">
        <v>-24.122838469884599</v>
      </c>
      <c r="Z670" t="b">
        <v>0</v>
      </c>
      <c r="AA670" t="b">
        <v>0</v>
      </c>
    </row>
    <row r="671" spans="1:27" hidden="1" x14ac:dyDescent="0.2">
      <c r="A671" t="s">
        <v>29</v>
      </c>
      <c r="B671" s="1">
        <v>46178</v>
      </c>
      <c r="C671">
        <v>292.05999755859301</v>
      </c>
      <c r="D671">
        <v>305</v>
      </c>
      <c r="E671" s="4">
        <v>6.6792252470498303E-2</v>
      </c>
      <c r="F671">
        <v>0.03</v>
      </c>
      <c r="G671">
        <v>0</v>
      </c>
      <c r="H671" s="5">
        <v>2.645</v>
      </c>
      <c r="I671" t="s">
        <v>7</v>
      </c>
      <c r="J671" s="3" t="s">
        <v>393</v>
      </c>
      <c r="K671" s="3" t="s">
        <v>390</v>
      </c>
      <c r="L671" s="3" t="s">
        <v>394</v>
      </c>
      <c r="M671">
        <v>148</v>
      </c>
      <c r="N671">
        <v>5344</v>
      </c>
      <c r="O671" s="4">
        <v>0.23499300170898399</v>
      </c>
      <c r="P671" s="4">
        <v>0.95757376248719195</v>
      </c>
      <c r="Q671" s="4">
        <v>0.233902189812489</v>
      </c>
      <c r="R671" s="4">
        <v>2.64499999999755</v>
      </c>
      <c r="S671" s="4">
        <v>-0.65378913803354799</v>
      </c>
      <c r="T671" s="4">
        <v>-0.71423928103340695</v>
      </c>
      <c r="U671" s="4">
        <v>0.25662383269720701</v>
      </c>
      <c r="V671" s="4">
        <v>1.82483325978684E-2</v>
      </c>
      <c r="W671" s="4">
        <v>24.317992475905701</v>
      </c>
      <c r="X671" s="4">
        <v>-44.749162666352802</v>
      </c>
      <c r="Y671" s="4">
        <v>4.8293841558482002</v>
      </c>
      <c r="Z671" t="b">
        <v>1</v>
      </c>
      <c r="AA671" t="b">
        <v>0</v>
      </c>
    </row>
    <row r="672" spans="1:27" hidden="1" x14ac:dyDescent="0.2">
      <c r="A672" t="s">
        <v>29</v>
      </c>
      <c r="B672" s="1">
        <v>46402</v>
      </c>
      <c r="C672">
        <v>292.05999755859301</v>
      </c>
      <c r="D672">
        <v>340</v>
      </c>
      <c r="E672" s="5">
        <v>0.68007074488696795</v>
      </c>
      <c r="F672">
        <v>0.03</v>
      </c>
      <c r="G672">
        <v>0</v>
      </c>
      <c r="H672" s="5">
        <v>52.3</v>
      </c>
      <c r="I672" t="s">
        <v>8</v>
      </c>
      <c r="J672">
        <v>51.25</v>
      </c>
      <c r="K672">
        <v>53.35</v>
      </c>
      <c r="L672">
        <v>72.7</v>
      </c>
      <c r="M672">
        <v>2</v>
      </c>
      <c r="N672">
        <v>0</v>
      </c>
      <c r="O672" s="4">
        <v>0.205116591491699</v>
      </c>
      <c r="P672" s="4">
        <v>0.85899999281939299</v>
      </c>
      <c r="Q672" s="4">
        <v>0.26270513634911802</v>
      </c>
      <c r="R672" s="4">
        <v>52.3</v>
      </c>
      <c r="S672" s="4">
        <v>-0.49905517044146103</v>
      </c>
      <c r="T672" s="4">
        <v>-0.71569864409919504</v>
      </c>
      <c r="U672" s="4">
        <v>-0.69112974101144997</v>
      </c>
      <c r="V672" s="4">
        <v>5.5668630974499596E-3</v>
      </c>
      <c r="W672" s="4">
        <v>84.835447011116401</v>
      </c>
      <c r="X672" s="4">
        <v>-8.7610398404092003</v>
      </c>
      <c r="Y672" s="4">
        <v>-172.84089822984501</v>
      </c>
      <c r="Z672" t="b">
        <v>0</v>
      </c>
      <c r="AA672" t="b">
        <v>0</v>
      </c>
    </row>
    <row r="673" spans="1:27" hidden="1" x14ac:dyDescent="0.2">
      <c r="A673" t="s">
        <v>29</v>
      </c>
      <c r="B673" s="1">
        <v>46738</v>
      </c>
      <c r="C673">
        <v>292.05999755859301</v>
      </c>
      <c r="D673">
        <v>395</v>
      </c>
      <c r="E673" s="5">
        <v>1.5999885702488701</v>
      </c>
      <c r="F673">
        <v>0.03</v>
      </c>
      <c r="G673">
        <v>0</v>
      </c>
      <c r="H673" s="5">
        <v>132.5</v>
      </c>
      <c r="I673" t="s">
        <v>8</v>
      </c>
      <c r="J673">
        <v>130</v>
      </c>
      <c r="K673">
        <v>135</v>
      </c>
      <c r="L673">
        <v>109.3</v>
      </c>
      <c r="M673">
        <v>1</v>
      </c>
      <c r="N673">
        <v>0</v>
      </c>
      <c r="O673" s="4">
        <v>0.42394069717407201</v>
      </c>
      <c r="P673" s="4">
        <v>0.73939239888251496</v>
      </c>
      <c r="Q673" s="4">
        <v>0.50674643187202795</v>
      </c>
      <c r="R673" s="4">
        <v>132.49999999999901</v>
      </c>
      <c r="S673" s="4">
        <v>-7.5656409985361703E-2</v>
      </c>
      <c r="T673" s="4">
        <v>-0.716643288849521</v>
      </c>
      <c r="U673" s="4">
        <v>-0.53015377182899304</v>
      </c>
      <c r="V673" s="4">
        <v>2.1249363296293698E-3</v>
      </c>
      <c r="W673" s="4">
        <v>146.95949662883601</v>
      </c>
      <c r="X673" s="4">
        <v>-14.652315140264401</v>
      </c>
      <c r="Y673" s="4">
        <v>-459.73545070261201</v>
      </c>
      <c r="Z673" t="b">
        <v>0</v>
      </c>
      <c r="AA673" t="b">
        <v>1</v>
      </c>
    </row>
    <row r="674" spans="1:27" hidden="1" x14ac:dyDescent="0.2">
      <c r="A674" t="s">
        <v>29</v>
      </c>
      <c r="B674" s="1">
        <v>46346</v>
      </c>
      <c r="C674">
        <v>292.05999755859301</v>
      </c>
      <c r="D674">
        <v>335</v>
      </c>
      <c r="E674" s="27">
        <v>0.52675111540592401</v>
      </c>
      <c r="F674">
        <v>0.03</v>
      </c>
      <c r="G674">
        <v>0</v>
      </c>
      <c r="H674" s="5">
        <v>47.625</v>
      </c>
      <c r="I674" t="s">
        <v>8</v>
      </c>
      <c r="J674">
        <v>46.6</v>
      </c>
      <c r="K674">
        <v>48.65</v>
      </c>
      <c r="L674">
        <v>45.6</v>
      </c>
      <c r="M674">
        <v>6</v>
      </c>
      <c r="N674">
        <v>22</v>
      </c>
      <c r="O674" s="4">
        <v>0.223884714355468</v>
      </c>
      <c r="P674" s="4">
        <v>0.87182088823460802</v>
      </c>
      <c r="Q674" s="4">
        <v>0.27033525872773301</v>
      </c>
      <c r="R674" s="4">
        <v>47.625</v>
      </c>
      <c r="S674" s="4">
        <v>-0.52048647780409596</v>
      </c>
      <c r="T674" s="4">
        <v>-0.71668937887802198</v>
      </c>
      <c r="U674" s="4">
        <v>-0.69863772487714504</v>
      </c>
      <c r="V674" s="4">
        <v>6.0800343910612301E-3</v>
      </c>
      <c r="W674" s="4">
        <v>73.851334399925605</v>
      </c>
      <c r="X674" s="4">
        <v>-11.400640145267699</v>
      </c>
      <c r="Y674" s="4">
        <v>-132.56699611115801</v>
      </c>
      <c r="Z674" t="b">
        <v>0</v>
      </c>
      <c r="AA674" t="b">
        <v>0</v>
      </c>
    </row>
    <row r="675" spans="1:27" hidden="1" x14ac:dyDescent="0.2">
      <c r="A675" t="s">
        <v>29</v>
      </c>
      <c r="B675" s="1">
        <v>46829</v>
      </c>
      <c r="C675">
        <v>292.05999755859301</v>
      </c>
      <c r="D675">
        <v>400</v>
      </c>
      <c r="E675" s="5">
        <v>1.8491329737870399</v>
      </c>
      <c r="F675">
        <v>0.03</v>
      </c>
      <c r="G675">
        <v>0</v>
      </c>
      <c r="H675" s="5">
        <v>141.5</v>
      </c>
      <c r="I675" t="s">
        <v>8</v>
      </c>
      <c r="J675">
        <v>139</v>
      </c>
      <c r="K675">
        <v>144</v>
      </c>
      <c r="L675">
        <v>126.65</v>
      </c>
      <c r="M675">
        <v>2</v>
      </c>
      <c r="N675">
        <v>0</v>
      </c>
      <c r="O675" s="4">
        <v>0.42717552810668902</v>
      </c>
      <c r="P675" s="4">
        <v>0.73014999389648405</v>
      </c>
      <c r="Q675" s="4">
        <v>0.51894641492395099</v>
      </c>
      <c r="R675" s="4">
        <v>141.5</v>
      </c>
      <c r="S675" s="4">
        <v>-1.42282668484337E-2</v>
      </c>
      <c r="T675" s="4">
        <v>-0.71990628199795903</v>
      </c>
      <c r="U675" s="4">
        <v>-0.50567606570818602</v>
      </c>
      <c r="V675" s="4">
        <v>1.9354744426915E-3</v>
      </c>
      <c r="W675" s="4">
        <v>158.424466941628</v>
      </c>
      <c r="X675" s="4">
        <v>-13.5547344513699</v>
      </c>
      <c r="Y675" s="4">
        <v>-534.74660509475495</v>
      </c>
      <c r="Z675" t="b">
        <v>0</v>
      </c>
      <c r="AA675" t="b">
        <v>1</v>
      </c>
    </row>
    <row r="676" spans="1:27" hidden="1" x14ac:dyDescent="0.2">
      <c r="A676" t="s">
        <v>29</v>
      </c>
      <c r="B676" s="1">
        <v>47102</v>
      </c>
      <c r="C676">
        <v>292.05999755859301</v>
      </c>
      <c r="D676">
        <v>400</v>
      </c>
      <c r="E676" s="5">
        <v>2.5965662305023098</v>
      </c>
      <c r="F676">
        <v>0.03</v>
      </c>
      <c r="G676">
        <v>0</v>
      </c>
      <c r="H676" s="5">
        <v>112</v>
      </c>
      <c r="I676" t="s">
        <v>8</v>
      </c>
      <c r="J676">
        <v>109.5</v>
      </c>
      <c r="K676">
        <v>114.5</v>
      </c>
      <c r="L676">
        <v>109.5</v>
      </c>
      <c r="M676">
        <v>3</v>
      </c>
      <c r="N676">
        <v>3</v>
      </c>
      <c r="O676" s="4">
        <v>0.17687285537719699</v>
      </c>
      <c r="P676" s="4">
        <v>0.73014999389648405</v>
      </c>
      <c r="Q676" s="4">
        <v>0.31395573636393798</v>
      </c>
      <c r="R676" s="4">
        <v>111.99999999999901</v>
      </c>
      <c r="S676" s="4">
        <v>-0.21474206481934799</v>
      </c>
      <c r="T676" s="4">
        <v>-0.720646078378684</v>
      </c>
      <c r="U676" s="4">
        <v>-0.58501578771539298</v>
      </c>
      <c r="V676" s="4">
        <v>2.6384951627678702E-3</v>
      </c>
      <c r="W676" s="4">
        <v>183.47136158150099</v>
      </c>
      <c r="X676" s="4">
        <v>-2.6061434681724802</v>
      </c>
      <c r="Y676" s="4">
        <v>-734.46396974021604</v>
      </c>
      <c r="Z676" t="b">
        <v>0</v>
      </c>
      <c r="AA676" t="b">
        <v>1</v>
      </c>
    </row>
    <row r="677" spans="1:27" hidden="1" x14ac:dyDescent="0.2">
      <c r="A677" t="s">
        <v>29</v>
      </c>
      <c r="B677" s="1">
        <v>46555</v>
      </c>
      <c r="C677">
        <v>292.05999755859301</v>
      </c>
      <c r="D677">
        <v>390</v>
      </c>
      <c r="E677" s="5">
        <v>1.0989618995621599</v>
      </c>
      <c r="F677">
        <v>0.03</v>
      </c>
      <c r="G677">
        <v>0</v>
      </c>
      <c r="H677" s="5">
        <v>131.89999999999901</v>
      </c>
      <c r="I677" t="s">
        <v>8</v>
      </c>
      <c r="J677">
        <v>131.69999999999999</v>
      </c>
      <c r="K677">
        <v>132.1</v>
      </c>
      <c r="L677">
        <v>119.3</v>
      </c>
      <c r="M677">
        <v>1</v>
      </c>
      <c r="N677">
        <v>0</v>
      </c>
      <c r="O677" s="4">
        <v>0.51842217422485304</v>
      </c>
      <c r="P677" s="4">
        <v>0.74887178861177806</v>
      </c>
      <c r="Q677" s="4">
        <v>0.60109433064485096</v>
      </c>
      <c r="R677" s="4">
        <v>131.9</v>
      </c>
      <c r="S677" s="4">
        <v>-9.1541030411723207E-2</v>
      </c>
      <c r="T677" s="4">
        <v>-0.72167653420100097</v>
      </c>
      <c r="U677" s="4">
        <v>-0.53646864723816501</v>
      </c>
      <c r="V677" s="4">
        <v>2.1586607596928002E-3</v>
      </c>
      <c r="W677" s="4">
        <v>121.633672377089</v>
      </c>
      <c r="X677" s="4">
        <v>-24.607285006733601</v>
      </c>
      <c r="Y677" s="4">
        <v>-317.13955888743902</v>
      </c>
      <c r="Z677" t="b">
        <v>0</v>
      </c>
      <c r="AA677" t="b">
        <v>1</v>
      </c>
    </row>
    <row r="678" spans="1:27" hidden="1" x14ac:dyDescent="0.2">
      <c r="A678" t="s">
        <v>29</v>
      </c>
      <c r="B678" s="1">
        <v>46191</v>
      </c>
      <c r="C678">
        <v>292.05999755859301</v>
      </c>
      <c r="D678">
        <v>370</v>
      </c>
      <c r="E678" s="5">
        <v>0.102384294092041</v>
      </c>
      <c r="F678">
        <v>0.03</v>
      </c>
      <c r="G678">
        <v>0</v>
      </c>
      <c r="H678" s="5">
        <v>109.24</v>
      </c>
      <c r="I678" t="s">
        <v>8</v>
      </c>
      <c r="J678">
        <v>0</v>
      </c>
      <c r="K678">
        <v>0</v>
      </c>
      <c r="L678">
        <v>109.24</v>
      </c>
      <c r="M678">
        <v>10</v>
      </c>
      <c r="N678">
        <v>0</v>
      </c>
      <c r="O678" s="4">
        <v>1.0000000000000001E-5</v>
      </c>
      <c r="P678" s="4">
        <v>0.78935134475295599</v>
      </c>
      <c r="Q678" s="4">
        <v>1.52953011995382</v>
      </c>
      <c r="R678" s="4">
        <v>109.239999999999</v>
      </c>
      <c r="S678" s="4">
        <v>-0.232340233592985</v>
      </c>
      <c r="T678" s="4">
        <v>-0.72175233513368997</v>
      </c>
      <c r="U678" s="4">
        <v>-0.59186311730051799</v>
      </c>
      <c r="V678" s="4">
        <v>2.7166972669534898E-3</v>
      </c>
      <c r="W678" s="4">
        <v>36.2891481993776</v>
      </c>
      <c r="X678" s="4">
        <v>-262.60078235453102</v>
      </c>
      <c r="Y678" s="4">
        <v>-28.882562327386399</v>
      </c>
      <c r="Z678" t="b">
        <v>0</v>
      </c>
      <c r="AA678" t="b">
        <v>1</v>
      </c>
    </row>
    <row r="679" spans="1:27" hidden="1" x14ac:dyDescent="0.2">
      <c r="A679" t="s">
        <v>29</v>
      </c>
      <c r="B679" s="1">
        <v>46738</v>
      </c>
      <c r="C679">
        <v>292.05999755859301</v>
      </c>
      <c r="D679">
        <v>370</v>
      </c>
      <c r="E679" s="4">
        <v>1.5999885702488701</v>
      </c>
      <c r="F679">
        <v>0.03</v>
      </c>
      <c r="G679">
        <v>0</v>
      </c>
      <c r="H679" s="5">
        <v>19.774999999999999</v>
      </c>
      <c r="I679" t="s">
        <v>7</v>
      </c>
      <c r="J679" s="2" t="s">
        <v>105</v>
      </c>
      <c r="K679">
        <v>20.95</v>
      </c>
      <c r="L679" s="2" t="s">
        <v>106</v>
      </c>
      <c r="M679">
        <v>1</v>
      </c>
      <c r="N679">
        <v>568</v>
      </c>
      <c r="O679" s="4">
        <v>0.30606010108947701</v>
      </c>
      <c r="P679" s="4">
        <v>0.78935134475295599</v>
      </c>
      <c r="Q679" s="4">
        <v>0.269680974903172</v>
      </c>
      <c r="R679" s="4">
        <v>19.7749999999949</v>
      </c>
      <c r="S679" s="4">
        <v>-0.38215812348281197</v>
      </c>
      <c r="T679" s="4">
        <v>-0.72327935398391296</v>
      </c>
      <c r="U679" s="4">
        <v>0.35117204064781099</v>
      </c>
      <c r="V679" s="4">
        <v>3.7223397218674901E-3</v>
      </c>
      <c r="W679" s="4">
        <v>137.00214000619701</v>
      </c>
      <c r="X679" s="4">
        <v>-14.0296287275394</v>
      </c>
      <c r="Y679" s="4">
        <v>132.460342285076</v>
      </c>
      <c r="Z679" t="b">
        <v>1</v>
      </c>
      <c r="AA679" t="b">
        <v>0</v>
      </c>
    </row>
    <row r="680" spans="1:27" hidden="1" x14ac:dyDescent="0.2">
      <c r="A680" t="s">
        <v>29</v>
      </c>
      <c r="B680" s="1">
        <v>46311</v>
      </c>
      <c r="C680">
        <v>292.05999755859301</v>
      </c>
      <c r="D680">
        <v>330</v>
      </c>
      <c r="E680" s="5">
        <v>0.43092634749613401</v>
      </c>
      <c r="F680">
        <v>0.03</v>
      </c>
      <c r="G680">
        <v>0</v>
      </c>
      <c r="H680" s="5">
        <v>42.05</v>
      </c>
      <c r="I680" t="s">
        <v>8</v>
      </c>
      <c r="J680">
        <v>41.2</v>
      </c>
      <c r="K680">
        <v>42.9</v>
      </c>
      <c r="L680">
        <v>41.45</v>
      </c>
      <c r="M680">
        <v>2</v>
      </c>
      <c r="N680">
        <v>16</v>
      </c>
      <c r="O680" s="4">
        <v>0.21857470886230401</v>
      </c>
      <c r="P680" s="4">
        <v>0.885030295632102</v>
      </c>
      <c r="Q680" s="4">
        <v>0.26071412409685402</v>
      </c>
      <c r="R680" s="4">
        <v>42.05</v>
      </c>
      <c r="S680" s="4">
        <v>-0.55251262711345295</v>
      </c>
      <c r="T680" s="4">
        <v>-0.723658363238461</v>
      </c>
      <c r="U680" s="4">
        <v>-0.70970140720452501</v>
      </c>
      <c r="V680" s="4">
        <v>6.8514630908259998E-3</v>
      </c>
      <c r="W680" s="4">
        <v>65.659124097134693</v>
      </c>
      <c r="X680" s="4">
        <v>-12.3824039519197</v>
      </c>
      <c r="Y680" s="4">
        <v>-107.44088019177001</v>
      </c>
      <c r="Z680" t="b">
        <v>0</v>
      </c>
      <c r="AA680" t="b">
        <v>0</v>
      </c>
    </row>
    <row r="681" spans="1:27" hidden="1" x14ac:dyDescent="0.2">
      <c r="A681" t="s">
        <v>29</v>
      </c>
      <c r="B681" s="1">
        <v>46374</v>
      </c>
      <c r="C681">
        <v>292.05999755859301</v>
      </c>
      <c r="D681">
        <v>380</v>
      </c>
      <c r="E681" s="5">
        <v>0.60341093023648795</v>
      </c>
      <c r="F681">
        <v>0.03</v>
      </c>
      <c r="G681">
        <v>0</v>
      </c>
      <c r="H681" s="5">
        <v>117.35</v>
      </c>
      <c r="I681" t="s">
        <v>8</v>
      </c>
      <c r="J681">
        <v>115.85</v>
      </c>
      <c r="K681">
        <v>118.85</v>
      </c>
      <c r="L681">
        <v>101.61</v>
      </c>
      <c r="M681">
        <v>3</v>
      </c>
      <c r="N681">
        <v>0</v>
      </c>
      <c r="O681" s="4">
        <v>0.62169262588500995</v>
      </c>
      <c r="P681" s="4">
        <v>0.76857894094366697</v>
      </c>
      <c r="Q681" s="4">
        <v>0.68435448099303997</v>
      </c>
      <c r="R681" s="4">
        <v>117.350000000001</v>
      </c>
      <c r="S681" s="4">
        <v>-0.19527457512437901</v>
      </c>
      <c r="T681" s="4">
        <v>-0.72687791602892604</v>
      </c>
      <c r="U681" s="4">
        <v>-0.57741099998794798</v>
      </c>
      <c r="V681" s="4">
        <v>2.5209834446860901E-3</v>
      </c>
      <c r="W681" s="4">
        <v>88.799073838667994</v>
      </c>
      <c r="X681" s="4">
        <v>-41.775778937077398</v>
      </c>
      <c r="Y681" s="4">
        <v>-172.56868049954599</v>
      </c>
      <c r="Z681" t="b">
        <v>0</v>
      </c>
      <c r="AA681" t="b">
        <v>1</v>
      </c>
    </row>
    <row r="682" spans="1:27" hidden="1" x14ac:dyDescent="0.2">
      <c r="A682" t="s">
        <v>29</v>
      </c>
      <c r="B682" s="1">
        <v>46199</v>
      </c>
      <c r="C682">
        <v>292.05999755859301</v>
      </c>
      <c r="D682">
        <v>310</v>
      </c>
      <c r="E682" s="4">
        <v>0.124287092298907</v>
      </c>
      <c r="F682">
        <v>0.03</v>
      </c>
      <c r="G682">
        <v>0</v>
      </c>
      <c r="H682" s="5">
        <v>3.5750000000000002</v>
      </c>
      <c r="I682" t="s">
        <v>7</v>
      </c>
      <c r="J682" s="3" t="s">
        <v>361</v>
      </c>
      <c r="K682" s="2" t="s">
        <v>351</v>
      </c>
      <c r="L682" s="3" t="s">
        <v>362</v>
      </c>
      <c r="M682">
        <v>18</v>
      </c>
      <c r="N682">
        <v>667</v>
      </c>
      <c r="O682" s="4">
        <v>0.23871610900878901</v>
      </c>
      <c r="P682" s="4">
        <v>0.94212902438255997</v>
      </c>
      <c r="Q682" s="4">
        <v>0.23099325236309301</v>
      </c>
      <c r="R682" s="4">
        <v>3.5749999999994002</v>
      </c>
      <c r="S682" s="4">
        <v>-0.64552635016610505</v>
      </c>
      <c r="T682" s="4">
        <v>-0.726961576476431</v>
      </c>
      <c r="U682" s="4">
        <v>0.25929307399864399</v>
      </c>
      <c r="V682" s="4">
        <v>1.3618820591127999E-2</v>
      </c>
      <c r="W682" s="4">
        <v>33.351008779835603</v>
      </c>
      <c r="X682" s="4">
        <v>-33.156812546244304</v>
      </c>
      <c r="Y682" s="4">
        <v>8.9678275816828403</v>
      </c>
      <c r="Z682" t="b">
        <v>1</v>
      </c>
      <c r="AA682" t="b">
        <v>0</v>
      </c>
    </row>
    <row r="683" spans="1:27" hidden="1" x14ac:dyDescent="0.2">
      <c r="A683" t="s">
        <v>29</v>
      </c>
      <c r="B683" s="1">
        <v>46283</v>
      </c>
      <c r="C683">
        <v>292.05999755859301</v>
      </c>
      <c r="D683">
        <v>325</v>
      </c>
      <c r="E683" s="4">
        <v>0.354266533880364</v>
      </c>
      <c r="F683">
        <v>0.03</v>
      </c>
      <c r="G683">
        <v>0</v>
      </c>
      <c r="H683" s="5">
        <v>6.875</v>
      </c>
      <c r="I683" t="s">
        <v>7</v>
      </c>
      <c r="J683" s="2" t="s">
        <v>290</v>
      </c>
      <c r="K683" s="3" t="s">
        <v>284</v>
      </c>
      <c r="L683" s="2" t="s">
        <v>291</v>
      </c>
      <c r="M683">
        <v>25</v>
      </c>
      <c r="N683">
        <v>1497</v>
      </c>
      <c r="O683" s="4">
        <v>0.25910164733886698</v>
      </c>
      <c r="P683" s="4">
        <v>0.89864614633413398</v>
      </c>
      <c r="Q683" s="4">
        <v>0.24595219301023</v>
      </c>
      <c r="R683" s="4">
        <v>6.8750000000097602</v>
      </c>
      <c r="S683" s="4">
        <v>-0.58420552024877503</v>
      </c>
      <c r="T683" s="4">
        <v>-0.73059698740801604</v>
      </c>
      <c r="U683" s="4">
        <v>0.27954102399921898</v>
      </c>
      <c r="V683" s="4">
        <v>7.8670284535560294E-3</v>
      </c>
      <c r="W683" s="4">
        <v>58.470351266819399</v>
      </c>
      <c r="X683" s="4">
        <v>-22.539772047139699</v>
      </c>
      <c r="Y683" s="4">
        <v>26.487711917245399</v>
      </c>
      <c r="Z683" t="b">
        <v>1</v>
      </c>
      <c r="AA683" t="b">
        <v>0</v>
      </c>
    </row>
    <row r="684" spans="1:27" hidden="1" x14ac:dyDescent="0.2">
      <c r="A684" t="s">
        <v>29</v>
      </c>
      <c r="B684" s="1">
        <v>46738</v>
      </c>
      <c r="C684">
        <v>292.05999755859301</v>
      </c>
      <c r="D684">
        <v>400</v>
      </c>
      <c r="E684" s="5">
        <v>1.5999885702488701</v>
      </c>
      <c r="F684">
        <v>0.03</v>
      </c>
      <c r="G684">
        <v>0</v>
      </c>
      <c r="H684" s="5">
        <v>139.86000000000001</v>
      </c>
      <c r="I684" t="s">
        <v>8</v>
      </c>
      <c r="J684">
        <v>0</v>
      </c>
      <c r="K684">
        <v>0</v>
      </c>
      <c r="L684">
        <v>139.86000000000001</v>
      </c>
      <c r="M684">
        <v>26</v>
      </c>
      <c r="N684">
        <v>0</v>
      </c>
      <c r="O684" s="4">
        <v>1.0000000000000001E-5</v>
      </c>
      <c r="P684" s="4">
        <v>0.73014999389648405</v>
      </c>
      <c r="Q684" s="4">
        <v>0.53198528562680003</v>
      </c>
      <c r="R684" s="4">
        <v>139.85999999999899</v>
      </c>
      <c r="S684" s="4">
        <v>-5.9592635382072101E-2</v>
      </c>
      <c r="T684" s="4">
        <v>-0.73250430557552804</v>
      </c>
      <c r="U684" s="4">
        <v>-0.52375995797026098</v>
      </c>
      <c r="V684" s="4">
        <v>2.02632348160098E-3</v>
      </c>
      <c r="W684" s="4">
        <v>147.119226219881</v>
      </c>
      <c r="X684" s="4">
        <v>-15.673189626453</v>
      </c>
      <c r="Y684" s="4">
        <v>-468.52358430734699</v>
      </c>
      <c r="Z684" t="b">
        <v>0</v>
      </c>
      <c r="AA684" t="b">
        <v>1</v>
      </c>
    </row>
    <row r="685" spans="1:27" hidden="1" x14ac:dyDescent="0.2">
      <c r="A685" t="s">
        <v>29</v>
      </c>
      <c r="B685" s="1">
        <v>46465</v>
      </c>
      <c r="C685">
        <v>292.05999755859301</v>
      </c>
      <c r="D685">
        <v>350</v>
      </c>
      <c r="E685" s="5">
        <v>0.852555335781364</v>
      </c>
      <c r="F685">
        <v>0.03</v>
      </c>
      <c r="G685">
        <v>0</v>
      </c>
      <c r="H685" s="5">
        <v>62.55</v>
      </c>
      <c r="I685" t="s">
        <v>8</v>
      </c>
      <c r="J685">
        <v>61.05</v>
      </c>
      <c r="K685">
        <v>64.05</v>
      </c>
      <c r="L685">
        <v>64.849999999999994</v>
      </c>
      <c r="M685">
        <v>5</v>
      </c>
      <c r="N685">
        <v>10</v>
      </c>
      <c r="O685" s="4">
        <v>0.21306634109497</v>
      </c>
      <c r="P685" s="4">
        <v>0.83445713588169601</v>
      </c>
      <c r="Q685" s="4">
        <v>0.27759413692120599</v>
      </c>
      <c r="R685" s="4">
        <v>62.549999999995599</v>
      </c>
      <c r="S685" s="4">
        <v>-0.47812111022194698</v>
      </c>
      <c r="T685" s="4">
        <v>-0.73443466717862604</v>
      </c>
      <c r="U685" s="4">
        <v>-0.68371799612641704</v>
      </c>
      <c r="V685" s="4">
        <v>4.7536433621253801E-3</v>
      </c>
      <c r="W685" s="4">
        <v>95.962955814575906</v>
      </c>
      <c r="X685" s="4">
        <v>-7.7557882079632003</v>
      </c>
      <c r="Y685" s="4">
        <v>-223.57127759961</v>
      </c>
      <c r="Z685" t="b">
        <v>0</v>
      </c>
      <c r="AA685" t="b">
        <v>0</v>
      </c>
    </row>
    <row r="686" spans="1:27" hidden="1" x14ac:dyDescent="0.2">
      <c r="A686" t="s">
        <v>29</v>
      </c>
      <c r="B686" s="1">
        <v>46162</v>
      </c>
      <c r="C686">
        <v>292.05999755859301</v>
      </c>
      <c r="D686">
        <v>300</v>
      </c>
      <c r="E686" s="4">
        <v>2.29866642519393E-2</v>
      </c>
      <c r="F686">
        <v>0.03</v>
      </c>
      <c r="G686">
        <v>0</v>
      </c>
      <c r="H686" s="5">
        <v>1.4950000000000001</v>
      </c>
      <c r="I686" t="s">
        <v>7</v>
      </c>
      <c r="J686" s="3" t="s">
        <v>467</v>
      </c>
      <c r="K686" s="2" t="s">
        <v>451</v>
      </c>
      <c r="L686" s="3" t="s">
        <v>468</v>
      </c>
      <c r="M686">
        <v>90</v>
      </c>
      <c r="N686">
        <v>304</v>
      </c>
      <c r="O686" s="4">
        <v>0.23059851440429599</v>
      </c>
      <c r="P686" s="4">
        <v>0.97353332519531199</v>
      </c>
      <c r="Q686" s="4">
        <v>0.24026283452803401</v>
      </c>
      <c r="R686" s="4">
        <v>1.4949999999999899</v>
      </c>
      <c r="S686" s="4">
        <v>-0.69920902930364903</v>
      </c>
      <c r="T686" s="4">
        <v>-0.73563612717899596</v>
      </c>
      <c r="U686" s="4">
        <v>0.24221070429595001</v>
      </c>
      <c r="V686" s="4">
        <v>2.9366459635284701E-2</v>
      </c>
      <c r="W686" s="4">
        <v>13.8343352346433</v>
      </c>
      <c r="X686" s="4">
        <v>-74.377459325197904</v>
      </c>
      <c r="Y686" s="4">
        <v>1.59171289257882</v>
      </c>
      <c r="Z686" t="b">
        <v>1</v>
      </c>
      <c r="AA686" t="b">
        <v>0</v>
      </c>
    </row>
    <row r="687" spans="1:27" hidden="1" x14ac:dyDescent="0.2">
      <c r="A687" t="s">
        <v>29</v>
      </c>
      <c r="B687" s="1">
        <v>46402</v>
      </c>
      <c r="C687">
        <v>292.05999755859301</v>
      </c>
      <c r="D687">
        <v>340</v>
      </c>
      <c r="E687" s="4">
        <v>0.68007074488696795</v>
      </c>
      <c r="F687">
        <v>0.03</v>
      </c>
      <c r="G687">
        <v>0</v>
      </c>
      <c r="H687" s="5">
        <v>10.375</v>
      </c>
      <c r="I687" t="s">
        <v>7</v>
      </c>
      <c r="J687" s="2" t="s">
        <v>183</v>
      </c>
      <c r="K687" s="3" t="s">
        <v>215</v>
      </c>
      <c r="L687" s="3" t="s">
        <v>216</v>
      </c>
      <c r="M687">
        <v>27</v>
      </c>
      <c r="N687">
        <v>4815</v>
      </c>
      <c r="O687" s="4">
        <v>0.27106441833496098</v>
      </c>
      <c r="P687" s="4">
        <v>0.85899999281939299</v>
      </c>
      <c r="Q687" s="4">
        <v>0.252596799132837</v>
      </c>
      <c r="R687" s="4">
        <v>10.374999999999901</v>
      </c>
      <c r="S687" s="4">
        <v>-0.52752897456703896</v>
      </c>
      <c r="T687" s="4">
        <v>-0.73583646622658105</v>
      </c>
      <c r="U687" s="4">
        <v>0.29891315045994299</v>
      </c>
      <c r="V687" s="4">
        <v>5.7056336687050799E-3</v>
      </c>
      <c r="W687" s="4">
        <v>83.604561728473698</v>
      </c>
      <c r="X687" s="4">
        <v>-17.834272987251801</v>
      </c>
      <c r="Y687" s="4">
        <v>52.314832406659598</v>
      </c>
      <c r="Z687" t="b">
        <v>1</v>
      </c>
      <c r="AA687" t="b">
        <v>0</v>
      </c>
    </row>
    <row r="688" spans="1:27" hidden="1" x14ac:dyDescent="0.2">
      <c r="A688" t="s">
        <v>29</v>
      </c>
      <c r="B688" s="1">
        <v>46374</v>
      </c>
      <c r="C688">
        <v>292.05999755859301</v>
      </c>
      <c r="D688">
        <v>390</v>
      </c>
      <c r="E688" s="5">
        <v>0.60341093023648795</v>
      </c>
      <c r="F688">
        <v>0.03</v>
      </c>
      <c r="G688">
        <v>0</v>
      </c>
      <c r="H688" s="5">
        <v>140</v>
      </c>
      <c r="I688" t="s">
        <v>8</v>
      </c>
      <c r="J688">
        <v>138.19999999999999</v>
      </c>
      <c r="K688">
        <v>141.80000000000001</v>
      </c>
      <c r="L688">
        <v>110.85</v>
      </c>
      <c r="M688">
        <v>1</v>
      </c>
      <c r="N688">
        <v>0</v>
      </c>
      <c r="O688" s="4">
        <v>0.78936978210449205</v>
      </c>
      <c r="P688" s="4">
        <v>0.74887178861177806</v>
      </c>
      <c r="Q688" s="4">
        <v>0.85290790649971004</v>
      </c>
      <c r="R688" s="4">
        <v>139.99999999999901</v>
      </c>
      <c r="S688" s="4">
        <v>-7.7896198414143206E-2</v>
      </c>
      <c r="T688" s="4">
        <v>-0.74043104719780894</v>
      </c>
      <c r="U688" s="4">
        <v>-0.53104468827496498</v>
      </c>
      <c r="V688" s="4">
        <v>2.0554724110020701E-3</v>
      </c>
      <c r="W688" s="4">
        <v>90.234189040679695</v>
      </c>
      <c r="X688" s="4">
        <v>-54.919100630109398</v>
      </c>
      <c r="Y688" s="4">
        <v>-178.064701190899</v>
      </c>
      <c r="Z688" t="b">
        <v>0</v>
      </c>
      <c r="AA688" t="b">
        <v>1</v>
      </c>
    </row>
    <row r="689" spans="1:27" hidden="1" x14ac:dyDescent="0.2">
      <c r="A689" t="s">
        <v>29</v>
      </c>
      <c r="B689" s="1">
        <v>46402</v>
      </c>
      <c r="C689">
        <v>292.05999755859301</v>
      </c>
      <c r="D689">
        <v>390</v>
      </c>
      <c r="E689" s="5">
        <v>0.68007074488696795</v>
      </c>
      <c r="F689">
        <v>0.03</v>
      </c>
      <c r="G689">
        <v>0</v>
      </c>
      <c r="H689" s="5">
        <v>131.75</v>
      </c>
      <c r="I689" t="s">
        <v>8</v>
      </c>
      <c r="J689">
        <v>129.9</v>
      </c>
      <c r="K689">
        <v>133.6</v>
      </c>
      <c r="L689">
        <v>117.46</v>
      </c>
      <c r="M689">
        <v>2</v>
      </c>
      <c r="N689">
        <v>0</v>
      </c>
      <c r="O689" s="4">
        <v>0.656375506591796</v>
      </c>
      <c r="P689" s="4">
        <v>0.74887178861177806</v>
      </c>
      <c r="Q689" s="4">
        <v>0.72407177849663995</v>
      </c>
      <c r="R689" s="4">
        <v>131.74999999999901</v>
      </c>
      <c r="S689" s="4">
        <v>-0.151581348234053</v>
      </c>
      <c r="T689" s="4">
        <v>-0.74869729142056696</v>
      </c>
      <c r="U689" s="4">
        <v>-0.56024142732498305</v>
      </c>
      <c r="V689" s="4">
        <v>2.2614654123759102E-3</v>
      </c>
      <c r="W689" s="4">
        <v>94.988234985132905</v>
      </c>
      <c r="X689" s="4">
        <v>-41.705795472132301</v>
      </c>
      <c r="Y689" s="4">
        <v>-200.87529093781299</v>
      </c>
      <c r="Z689" t="b">
        <v>0</v>
      </c>
      <c r="AA689" t="b">
        <v>1</v>
      </c>
    </row>
    <row r="690" spans="1:27" hidden="1" x14ac:dyDescent="0.2">
      <c r="A690" t="s">
        <v>29</v>
      </c>
      <c r="B690" s="1">
        <v>46283</v>
      </c>
      <c r="C690">
        <v>292.05999755859301</v>
      </c>
      <c r="D690">
        <v>380</v>
      </c>
      <c r="E690" s="5">
        <v>0.354266533880364</v>
      </c>
      <c r="F690">
        <v>0.03</v>
      </c>
      <c r="G690">
        <v>0</v>
      </c>
      <c r="H690" s="5">
        <v>117.4</v>
      </c>
      <c r="I690" t="s">
        <v>8</v>
      </c>
      <c r="J690">
        <v>115.85</v>
      </c>
      <c r="K690">
        <v>118.95</v>
      </c>
      <c r="L690">
        <v>103.77</v>
      </c>
      <c r="M690">
        <v>1</v>
      </c>
      <c r="N690">
        <v>0</v>
      </c>
      <c r="O690" s="4">
        <v>0.80993842407226502</v>
      </c>
      <c r="P690" s="4">
        <v>0.76857894094366697</v>
      </c>
      <c r="Q690" s="4">
        <v>0.86208242825814296</v>
      </c>
      <c r="R690" s="4">
        <v>117.399999999998</v>
      </c>
      <c r="S690" s="4">
        <v>-0.23570010228451399</v>
      </c>
      <c r="T690" s="4">
        <v>-0.74881409383026798</v>
      </c>
      <c r="U690" s="4">
        <v>-0.59316730474116297</v>
      </c>
      <c r="V690" s="4">
        <v>2.5891703006997199E-3</v>
      </c>
      <c r="W690" s="4">
        <v>67.450270002467605</v>
      </c>
      <c r="X690" s="4">
        <v>-73.348505531460304</v>
      </c>
      <c r="Y690" s="4">
        <v>-102.964181842071</v>
      </c>
      <c r="Z690" t="b">
        <v>0</v>
      </c>
      <c r="AA690" t="b">
        <v>1</v>
      </c>
    </row>
    <row r="691" spans="1:27" hidden="1" x14ac:dyDescent="0.2">
      <c r="A691" t="s">
        <v>29</v>
      </c>
      <c r="B691" s="1">
        <v>47102</v>
      </c>
      <c r="C691">
        <v>292.05999755859301</v>
      </c>
      <c r="D691">
        <v>400</v>
      </c>
      <c r="E691" s="4">
        <v>2.5965662305023098</v>
      </c>
      <c r="F691">
        <v>0.03</v>
      </c>
      <c r="G691">
        <v>0</v>
      </c>
      <c r="H691" s="5">
        <v>27.074999999999999</v>
      </c>
      <c r="I691" t="s">
        <v>7</v>
      </c>
      <c r="J691" s="2" t="s">
        <v>53</v>
      </c>
      <c r="K691">
        <v>27.75</v>
      </c>
      <c r="L691">
        <v>27</v>
      </c>
      <c r="M691">
        <v>202</v>
      </c>
      <c r="N691">
        <v>1695</v>
      </c>
      <c r="O691" s="4">
        <v>0.31402510932922301</v>
      </c>
      <c r="P691" s="4">
        <v>0.73014999389648405</v>
      </c>
      <c r="Q691" s="4">
        <v>0.27557755034711101</v>
      </c>
      <c r="R691" s="4">
        <v>27.074999999979799</v>
      </c>
      <c r="S691" s="4">
        <v>-0.310796317543031</v>
      </c>
      <c r="T691" s="4">
        <v>-0.75485824290260495</v>
      </c>
      <c r="U691" s="4">
        <v>0.3779777346623</v>
      </c>
      <c r="V691" s="4">
        <v>2.93102318735313E-3</v>
      </c>
      <c r="W691" s="4">
        <v>178.89847914655499</v>
      </c>
      <c r="X691" s="4">
        <v>-11.9929000636841</v>
      </c>
      <c r="Y691" s="4">
        <v>216.338566304522</v>
      </c>
      <c r="Z691" t="b">
        <v>1</v>
      </c>
      <c r="AA691" t="b">
        <v>0</v>
      </c>
    </row>
    <row r="692" spans="1:27" hidden="1" x14ac:dyDescent="0.2">
      <c r="A692" t="s">
        <v>29</v>
      </c>
      <c r="B692" s="1">
        <v>46773</v>
      </c>
      <c r="C692">
        <v>292.05999755859301</v>
      </c>
      <c r="D692">
        <v>410</v>
      </c>
      <c r="E692" s="5">
        <v>1.6958133396347299</v>
      </c>
      <c r="F692">
        <v>0.03</v>
      </c>
      <c r="G692">
        <v>0</v>
      </c>
      <c r="H692" s="5">
        <v>151.75</v>
      </c>
      <c r="I692" t="s">
        <v>8</v>
      </c>
      <c r="J692">
        <v>149.5</v>
      </c>
      <c r="K692">
        <v>154</v>
      </c>
      <c r="L692">
        <v>132.09</v>
      </c>
      <c r="N692">
        <v>0</v>
      </c>
      <c r="O692" s="4">
        <v>0.45957724266052202</v>
      </c>
      <c r="P692" s="4">
        <v>0.71234145745998401</v>
      </c>
      <c r="Q692" s="4">
        <v>0.552338541007104</v>
      </c>
      <c r="R692" s="4">
        <v>151.750000000033</v>
      </c>
      <c r="S692" s="4">
        <v>-4.12164918599233E-2</v>
      </c>
      <c r="T692" s="4">
        <v>-0.76049050862830403</v>
      </c>
      <c r="U692" s="4">
        <v>-0.51643834687926804</v>
      </c>
      <c r="V692" s="4">
        <v>1.8974691646205901E-3</v>
      </c>
      <c r="W692" s="4">
        <v>151.60107368155201</v>
      </c>
      <c r="X692" s="4">
        <v>-15.6113478546555</v>
      </c>
      <c r="Y692" s="4">
        <v>-513.12086615288604</v>
      </c>
      <c r="Z692" t="b">
        <v>0</v>
      </c>
      <c r="AA692" t="b">
        <v>1</v>
      </c>
    </row>
    <row r="693" spans="1:27" hidden="1" x14ac:dyDescent="0.2">
      <c r="A693" t="s">
        <v>29</v>
      </c>
      <c r="B693" s="1">
        <v>47102</v>
      </c>
      <c r="C693">
        <v>292.05999755859301</v>
      </c>
      <c r="D693">
        <v>410</v>
      </c>
      <c r="E693" s="5">
        <v>2.5965662305023098</v>
      </c>
      <c r="F693">
        <v>0.03</v>
      </c>
      <c r="G693">
        <v>0</v>
      </c>
      <c r="H693" s="5">
        <v>120.5</v>
      </c>
      <c r="I693" t="s">
        <v>8</v>
      </c>
      <c r="J693">
        <v>118</v>
      </c>
      <c r="K693">
        <v>123</v>
      </c>
      <c r="L693">
        <v>120.66</v>
      </c>
      <c r="M693">
        <v>1</v>
      </c>
      <c r="N693">
        <v>7</v>
      </c>
      <c r="O693" s="4">
        <v>0.172112160797119</v>
      </c>
      <c r="P693" s="4">
        <v>0.71234145745998401</v>
      </c>
      <c r="Q693" s="4">
        <v>0.32143555682226299</v>
      </c>
      <c r="R693" s="4">
        <v>120.49999999999601</v>
      </c>
      <c r="S693" s="4">
        <v>-0.245505464657476</v>
      </c>
      <c r="T693" s="4">
        <v>-0.76346235941081297</v>
      </c>
      <c r="U693" s="4">
        <v>-0.59696746127841605</v>
      </c>
      <c r="V693" s="4">
        <v>2.55891740885421E-3</v>
      </c>
      <c r="W693" s="4">
        <v>182.177083127618</v>
      </c>
      <c r="X693" s="4">
        <v>-2.4305734442693798</v>
      </c>
      <c r="Y693" s="4">
        <v>-765.59837171817799</v>
      </c>
      <c r="Z693" t="b">
        <v>0</v>
      </c>
      <c r="AA693" t="b">
        <v>1</v>
      </c>
    </row>
    <row r="694" spans="1:27" hidden="1" x14ac:dyDescent="0.2">
      <c r="A694" t="s">
        <v>29</v>
      </c>
      <c r="B694" s="1">
        <v>46738</v>
      </c>
      <c r="C694">
        <v>292.05999755859301</v>
      </c>
      <c r="D694">
        <v>375</v>
      </c>
      <c r="E694" s="4">
        <v>1.5999885702488701</v>
      </c>
      <c r="F694">
        <v>0.03</v>
      </c>
      <c r="G694">
        <v>0</v>
      </c>
      <c r="H694" s="5">
        <v>18.55</v>
      </c>
      <c r="I694" t="s">
        <v>7</v>
      </c>
      <c r="J694">
        <v>17.350000000000001</v>
      </c>
      <c r="K694">
        <v>19.75</v>
      </c>
      <c r="L694" s="2" t="s">
        <v>114</v>
      </c>
      <c r="M694">
        <v>1</v>
      </c>
      <c r="N694">
        <v>272</v>
      </c>
      <c r="O694" s="4">
        <v>0.304770746307373</v>
      </c>
      <c r="P694" s="4">
        <v>0.77882666015625002</v>
      </c>
      <c r="Q694" s="4">
        <v>0.26868058457923799</v>
      </c>
      <c r="R694" s="4">
        <v>18.549999999998398</v>
      </c>
      <c r="S694" s="4">
        <v>-0.42434500488129101</v>
      </c>
      <c r="T694" s="4">
        <v>-0.76420083511303905</v>
      </c>
      <c r="U694" s="4">
        <v>0.335657110981055</v>
      </c>
      <c r="V694" s="4">
        <v>3.6731769147856099E-3</v>
      </c>
      <c r="W694" s="4">
        <v>134.69118240380701</v>
      </c>
      <c r="X694" s="4">
        <v>-13.6935742462333</v>
      </c>
      <c r="Y694" s="4">
        <v>127.17031556219401</v>
      </c>
      <c r="Z694" t="b">
        <v>1</v>
      </c>
      <c r="AA694" t="b">
        <v>0</v>
      </c>
    </row>
    <row r="695" spans="1:27" hidden="1" x14ac:dyDescent="0.2">
      <c r="A695" t="s">
        <v>29</v>
      </c>
      <c r="B695" s="1">
        <v>46829</v>
      </c>
      <c r="C695">
        <v>292.05999755859301</v>
      </c>
      <c r="D695">
        <v>410</v>
      </c>
      <c r="E695" s="5">
        <v>1.8491329737870399</v>
      </c>
      <c r="F695">
        <v>0.03</v>
      </c>
      <c r="G695">
        <v>0</v>
      </c>
      <c r="H695" s="5">
        <v>138.05000000000001</v>
      </c>
      <c r="I695" t="s">
        <v>8</v>
      </c>
      <c r="J695">
        <v>0</v>
      </c>
      <c r="K695">
        <v>0</v>
      </c>
      <c r="L695">
        <v>138.05000000000001</v>
      </c>
      <c r="N695">
        <v>0</v>
      </c>
      <c r="O695" s="4">
        <v>1.0000000000000001E-5</v>
      </c>
      <c r="P695" s="4">
        <v>0.71234145745998401</v>
      </c>
      <c r="Q695" s="4">
        <v>0.45084052372726402</v>
      </c>
      <c r="R695" s="4">
        <v>138.05000000000001</v>
      </c>
      <c r="S695" s="4">
        <v>-0.15626244258163399</v>
      </c>
      <c r="T695" s="4">
        <v>-0.76932814027886498</v>
      </c>
      <c r="U695" s="4">
        <v>-0.56208692044961595</v>
      </c>
      <c r="V695" s="4">
        <v>2.2010437788326401E-3</v>
      </c>
      <c r="W695" s="4">
        <v>156.517868123407</v>
      </c>
      <c r="X695" s="4">
        <v>-10.014062036442001</v>
      </c>
      <c r="Y695" s="4">
        <v>-558.83221685272997</v>
      </c>
      <c r="Z695" t="b">
        <v>0</v>
      </c>
      <c r="AA695" t="b">
        <v>1</v>
      </c>
    </row>
    <row r="696" spans="1:27" hidden="1" x14ac:dyDescent="0.2">
      <c r="A696" t="s">
        <v>29</v>
      </c>
      <c r="B696" s="1">
        <v>46465</v>
      </c>
      <c r="C696">
        <v>292.05999755859301</v>
      </c>
      <c r="D696">
        <v>350</v>
      </c>
      <c r="E696" s="4">
        <v>0.852555335781364</v>
      </c>
      <c r="F696">
        <v>0.03</v>
      </c>
      <c r="G696">
        <v>0</v>
      </c>
      <c r="H696" s="5">
        <v>11.324999999999999</v>
      </c>
      <c r="I696" t="s">
        <v>7</v>
      </c>
      <c r="J696" s="3" t="s">
        <v>185</v>
      </c>
      <c r="K696" s="2" t="s">
        <v>177</v>
      </c>
      <c r="L696" s="2" t="s">
        <v>176</v>
      </c>
      <c r="M696">
        <v>3</v>
      </c>
      <c r="N696">
        <v>2142</v>
      </c>
      <c r="O696" s="4">
        <v>0.276404941101074</v>
      </c>
      <c r="P696" s="4">
        <v>0.83445713588169601</v>
      </c>
      <c r="Q696" s="4">
        <v>0.25512210854731299</v>
      </c>
      <c r="R696" s="4">
        <v>11.324999999999999</v>
      </c>
      <c r="S696" s="4">
        <v>-0.54189879410203501</v>
      </c>
      <c r="T696" s="4">
        <v>-0.77746304565757396</v>
      </c>
      <c r="U696" s="4">
        <v>0.29394411377433999</v>
      </c>
      <c r="V696" s="4">
        <v>5.0068246629602397E-3</v>
      </c>
      <c r="W696" s="4">
        <v>92.891763920057699</v>
      </c>
      <c r="X696" s="4">
        <v>-16.134383175679002</v>
      </c>
      <c r="Y696" s="4">
        <v>63.536104232800703</v>
      </c>
      <c r="Z696" t="b">
        <v>1</v>
      </c>
      <c r="AA696" t="b">
        <v>0</v>
      </c>
    </row>
    <row r="697" spans="1:27" hidden="1" x14ac:dyDescent="0.2">
      <c r="A697" t="s">
        <v>29</v>
      </c>
      <c r="B697" s="1">
        <v>46255</v>
      </c>
      <c r="C697">
        <v>292.05999755859301</v>
      </c>
      <c r="D697">
        <v>325</v>
      </c>
      <c r="E697" s="5">
        <v>0.27760672274276199</v>
      </c>
      <c r="F697">
        <v>0.03</v>
      </c>
      <c r="G697">
        <v>0</v>
      </c>
      <c r="H697" s="5">
        <v>36.25</v>
      </c>
      <c r="I697" t="s">
        <v>8</v>
      </c>
      <c r="J697">
        <v>35.450000000000003</v>
      </c>
      <c r="K697">
        <v>37.049999999999997</v>
      </c>
      <c r="L697">
        <v>33.75</v>
      </c>
      <c r="M697">
        <v>3</v>
      </c>
      <c r="N697">
        <v>7</v>
      </c>
      <c r="O697" s="4">
        <v>0.23337558624267499</v>
      </c>
      <c r="P697" s="4">
        <v>0.89864614633413398</v>
      </c>
      <c r="Q697" s="4">
        <v>0.26404866348454498</v>
      </c>
      <c r="R697" s="4">
        <v>36.249999999999901</v>
      </c>
      <c r="S697" s="4">
        <v>-0.63871621933265799</v>
      </c>
      <c r="T697" s="4">
        <v>-0.77783922865036104</v>
      </c>
      <c r="U697" s="4">
        <v>-0.738496220290073</v>
      </c>
      <c r="V697" s="4">
        <v>8.0066709838473703E-3</v>
      </c>
      <c r="W697" s="4">
        <v>50.062218307399299</v>
      </c>
      <c r="X697" s="4">
        <v>-16.2505564734285</v>
      </c>
      <c r="Y697" s="4">
        <v>-69.938906407849203</v>
      </c>
      <c r="Z697" t="b">
        <v>0</v>
      </c>
      <c r="AA697" t="b">
        <v>0</v>
      </c>
    </row>
    <row r="698" spans="1:27" x14ac:dyDescent="0.2">
      <c r="A698" t="s">
        <v>29</v>
      </c>
      <c r="B698" s="1">
        <v>46773</v>
      </c>
      <c r="C698">
        <v>292.05999755859301</v>
      </c>
      <c r="D698">
        <v>380</v>
      </c>
      <c r="E698" s="4">
        <v>1.6958133396347299</v>
      </c>
      <c r="F698">
        <v>0.03</v>
      </c>
      <c r="G698">
        <v>0</v>
      </c>
      <c r="H698" s="5">
        <v>19.049999999999901</v>
      </c>
      <c r="I698" t="s">
        <v>7</v>
      </c>
      <c r="J698">
        <v>17.95</v>
      </c>
      <c r="K698">
        <v>20.149999999999999</v>
      </c>
      <c r="L698" s="2" t="s">
        <v>104</v>
      </c>
      <c r="M698">
        <v>4</v>
      </c>
      <c r="N698">
        <v>3887</v>
      </c>
      <c r="O698" s="4">
        <v>0.30620505813598597</v>
      </c>
      <c r="P698" s="4">
        <v>0.76857894094366697</v>
      </c>
      <c r="Q698" s="4">
        <v>0.27050576665320802</v>
      </c>
      <c r="R698" s="4">
        <v>19.049999999994199</v>
      </c>
      <c r="S698" s="4">
        <v>-0.42665259604258499</v>
      </c>
      <c r="T698" s="4">
        <v>-0.77891439726489298</v>
      </c>
      <c r="U698" s="4">
        <v>0.33481619130731999</v>
      </c>
      <c r="V698" s="4">
        <v>3.5403369315787701E-3</v>
      </c>
      <c r="W698" s="4">
        <v>138.529837586307</v>
      </c>
      <c r="X698" s="4">
        <v>-13.41080846967</v>
      </c>
      <c r="Y698" s="4">
        <v>133.52226459462199</v>
      </c>
      <c r="Z698" t="b">
        <v>1</v>
      </c>
      <c r="AA698" t="b">
        <v>0</v>
      </c>
    </row>
    <row r="699" spans="1:27" hidden="1" x14ac:dyDescent="0.2">
      <c r="A699" t="s">
        <v>29</v>
      </c>
      <c r="B699" s="1">
        <v>46346</v>
      </c>
      <c r="C699">
        <v>292.05999755859301</v>
      </c>
      <c r="D699">
        <v>400</v>
      </c>
      <c r="E699" s="27">
        <v>0.52675111540592401</v>
      </c>
      <c r="F699">
        <v>0.03</v>
      </c>
      <c r="G699">
        <v>0</v>
      </c>
      <c r="H699" s="5">
        <v>149.9</v>
      </c>
      <c r="I699" t="s">
        <v>8</v>
      </c>
      <c r="J699">
        <v>148</v>
      </c>
      <c r="K699">
        <v>151.80000000000001</v>
      </c>
      <c r="L699">
        <v>126.7</v>
      </c>
      <c r="N699">
        <v>0</v>
      </c>
      <c r="O699" s="4">
        <v>0.86865365722656196</v>
      </c>
      <c r="P699" s="4">
        <v>0.73014999389648405</v>
      </c>
      <c r="Q699" s="4">
        <v>0.93153575993441895</v>
      </c>
      <c r="R699" s="4">
        <v>149.9</v>
      </c>
      <c r="S699" s="4">
        <v>-0.103768208138231</v>
      </c>
      <c r="T699" s="4">
        <v>-0.77985470685615599</v>
      </c>
      <c r="U699" s="4">
        <v>-0.54132335176916602</v>
      </c>
      <c r="V699" s="4">
        <v>2.0095439935583401E-3</v>
      </c>
      <c r="W699" s="4">
        <v>84.109813122594602</v>
      </c>
      <c r="X699" s="4">
        <v>-65.132252151333205</v>
      </c>
      <c r="Y699" s="4">
        <v>-162.238762431146</v>
      </c>
      <c r="Z699" t="b">
        <v>0</v>
      </c>
      <c r="AA699" t="b">
        <v>1</v>
      </c>
    </row>
    <row r="700" spans="1:27" hidden="1" x14ac:dyDescent="0.2">
      <c r="A700" t="s">
        <v>29</v>
      </c>
      <c r="B700" s="1">
        <v>46283</v>
      </c>
      <c r="C700">
        <v>292.05999755859301</v>
      </c>
      <c r="D700">
        <v>330</v>
      </c>
      <c r="E700" s="5">
        <v>0.354266533880364</v>
      </c>
      <c r="F700">
        <v>0.03</v>
      </c>
      <c r="G700">
        <v>0</v>
      </c>
      <c r="H700" s="5">
        <v>41.45</v>
      </c>
      <c r="I700" t="s">
        <v>8</v>
      </c>
      <c r="J700">
        <v>40.799999999999997</v>
      </c>
      <c r="K700">
        <v>42.1</v>
      </c>
      <c r="L700">
        <v>46.3</v>
      </c>
      <c r="M700">
        <v>46</v>
      </c>
      <c r="N700">
        <v>51</v>
      </c>
      <c r="O700" s="4">
        <v>0.22492230163574201</v>
      </c>
      <c r="P700" s="4">
        <v>0.885030295632102</v>
      </c>
      <c r="Q700" s="4">
        <v>0.26733002466633798</v>
      </c>
      <c r="R700" s="4">
        <v>41.45</v>
      </c>
      <c r="S700" s="4">
        <v>-0.621224488143722</v>
      </c>
      <c r="T700" s="4">
        <v>-0.78034010344947302</v>
      </c>
      <c r="U700" s="4">
        <v>-0.73277403531975005</v>
      </c>
      <c r="V700" s="4">
        <v>7.0782150327576496E-3</v>
      </c>
      <c r="W700" s="4">
        <v>57.180213597837401</v>
      </c>
      <c r="X700" s="4">
        <v>-13.910215307348301</v>
      </c>
      <c r="Y700" s="4">
        <v>-90.502339776809904</v>
      </c>
      <c r="Z700" t="b">
        <v>0</v>
      </c>
      <c r="AA700" t="b">
        <v>0</v>
      </c>
    </row>
    <row r="701" spans="1:27" hidden="1" x14ac:dyDescent="0.2">
      <c r="A701" t="s">
        <v>29</v>
      </c>
      <c r="B701" s="1">
        <v>46374</v>
      </c>
      <c r="C701">
        <v>292.05999755859301</v>
      </c>
      <c r="D701">
        <v>340</v>
      </c>
      <c r="E701" s="4">
        <v>0.60341093023648795</v>
      </c>
      <c r="F701">
        <v>0.03</v>
      </c>
      <c r="G701">
        <v>0</v>
      </c>
      <c r="H701" s="5">
        <v>8.9250000000000007</v>
      </c>
      <c r="I701" t="s">
        <v>7</v>
      </c>
      <c r="J701" s="3" t="s">
        <v>246</v>
      </c>
      <c r="K701">
        <v>9</v>
      </c>
      <c r="L701" s="2" t="s">
        <v>240</v>
      </c>
      <c r="M701">
        <v>966</v>
      </c>
      <c r="N701">
        <v>5622</v>
      </c>
      <c r="O701" s="4">
        <v>0.26862303649902303</v>
      </c>
      <c r="P701" s="4">
        <v>0.85899999281939299</v>
      </c>
      <c r="Q701" s="4">
        <v>0.25167170552422502</v>
      </c>
      <c r="R701" s="4">
        <v>8.9250000000001499</v>
      </c>
      <c r="S701" s="4">
        <v>-0.58708925701075299</v>
      </c>
      <c r="T701" s="4">
        <v>-0.78258665373077796</v>
      </c>
      <c r="U701" s="4">
        <v>0.27857188114426801</v>
      </c>
      <c r="V701" s="4">
        <v>5.8810117376251999E-3</v>
      </c>
      <c r="W701" s="4">
        <v>76.180490687993498</v>
      </c>
      <c r="X701" s="4">
        <v>-18.059788458794401</v>
      </c>
      <c r="Y701" s="4">
        <v>43.707891474516899</v>
      </c>
      <c r="Z701" t="b">
        <v>1</v>
      </c>
      <c r="AA701" t="b">
        <v>0</v>
      </c>
    </row>
    <row r="702" spans="1:27" hidden="1" x14ac:dyDescent="0.2">
      <c r="A702" t="s">
        <v>29</v>
      </c>
      <c r="B702" s="1">
        <v>46346</v>
      </c>
      <c r="C702">
        <v>292.05999755859301</v>
      </c>
      <c r="D702">
        <v>340</v>
      </c>
      <c r="E702" s="27">
        <v>0.52675111540592401</v>
      </c>
      <c r="F702">
        <v>0.03</v>
      </c>
      <c r="G702">
        <v>0</v>
      </c>
      <c r="H702" s="5">
        <v>51.575000000000003</v>
      </c>
      <c r="I702" t="s">
        <v>8</v>
      </c>
      <c r="J702">
        <v>50.65</v>
      </c>
      <c r="K702">
        <v>52.5</v>
      </c>
      <c r="L702">
        <v>48.9</v>
      </c>
      <c r="M702">
        <v>3</v>
      </c>
      <c r="N702">
        <v>3</v>
      </c>
      <c r="O702" s="4">
        <v>0.218483157043457</v>
      </c>
      <c r="P702" s="4">
        <v>0.85899999281939299</v>
      </c>
      <c r="Q702" s="4">
        <v>0.27227139299536801</v>
      </c>
      <c r="R702" s="4">
        <v>51.575000000002099</v>
      </c>
      <c r="S702" s="4">
        <v>-0.590357127550725</v>
      </c>
      <c r="T702" s="4">
        <v>-0.78796522882667597</v>
      </c>
      <c r="U702" s="4">
        <v>-0.72252437650160894</v>
      </c>
      <c r="V702" s="4">
        <v>5.8070123936507E-3</v>
      </c>
      <c r="W702" s="4">
        <v>71.040234215828605</v>
      </c>
      <c r="X702" s="4">
        <v>-10.4820624740856</v>
      </c>
      <c r="Y702" s="4">
        <v>-138.32245547837499</v>
      </c>
      <c r="Z702" t="b">
        <v>0</v>
      </c>
      <c r="AA702" t="b">
        <v>0</v>
      </c>
    </row>
    <row r="703" spans="1:27" hidden="1" x14ac:dyDescent="0.2">
      <c r="A703" t="s">
        <v>29</v>
      </c>
      <c r="B703" s="1">
        <v>46773</v>
      </c>
      <c r="C703">
        <v>292.05999755859301</v>
      </c>
      <c r="D703">
        <v>420</v>
      </c>
      <c r="E703" s="5">
        <v>1.6958133396347299</v>
      </c>
      <c r="F703">
        <v>0.03</v>
      </c>
      <c r="G703">
        <v>0</v>
      </c>
      <c r="H703" s="5">
        <v>160.62</v>
      </c>
      <c r="I703" t="s">
        <v>8</v>
      </c>
      <c r="J703">
        <v>0</v>
      </c>
      <c r="K703">
        <v>0</v>
      </c>
      <c r="L703">
        <v>160.62</v>
      </c>
      <c r="M703">
        <v>2</v>
      </c>
      <c r="N703">
        <v>0</v>
      </c>
      <c r="O703" s="4">
        <v>1.0000000000000001E-5</v>
      </c>
      <c r="P703" s="4">
        <v>0.69538094656808003</v>
      </c>
      <c r="Q703" s="4">
        <v>0.56186844191427299</v>
      </c>
      <c r="R703" s="4">
        <v>160.61999999999901</v>
      </c>
      <c r="S703" s="4">
        <v>-6.1146861394841399E-2</v>
      </c>
      <c r="T703" s="4">
        <v>-0.792831038954113</v>
      </c>
      <c r="U703" s="4">
        <v>-0.52437887552512596</v>
      </c>
      <c r="V703" s="4">
        <v>1.86338426869487E-3</v>
      </c>
      <c r="W703" s="4">
        <v>151.446508862315</v>
      </c>
      <c r="X703" s="4">
        <v>-15.676042332364799</v>
      </c>
      <c r="Y703" s="4">
        <v>-532.09550946698698</v>
      </c>
      <c r="Z703" t="b">
        <v>0</v>
      </c>
      <c r="AA703" t="b">
        <v>1</v>
      </c>
    </row>
    <row r="704" spans="1:27" hidden="1" x14ac:dyDescent="0.2">
      <c r="A704" t="s">
        <v>29</v>
      </c>
      <c r="B704" s="1">
        <v>46164</v>
      </c>
      <c r="C704">
        <v>292.05999755859301</v>
      </c>
      <c r="D704">
        <v>305</v>
      </c>
      <c r="E704" s="5">
        <v>2.84623583552614E-2</v>
      </c>
      <c r="F704">
        <v>0.03</v>
      </c>
      <c r="G704">
        <v>0</v>
      </c>
      <c r="H704" s="5">
        <v>14.775</v>
      </c>
      <c r="I704" t="s">
        <v>8</v>
      </c>
      <c r="J704">
        <v>14.25</v>
      </c>
      <c r="K704" s="2" t="s">
        <v>136</v>
      </c>
      <c r="L704" s="2" t="s">
        <v>144</v>
      </c>
      <c r="M704">
        <v>6</v>
      </c>
      <c r="N704">
        <v>5</v>
      </c>
      <c r="O704" s="4">
        <v>0.32337102416992097</v>
      </c>
      <c r="P704" s="4">
        <v>0.95757376248719195</v>
      </c>
      <c r="Q704" s="4">
        <v>0.32779764254503702</v>
      </c>
      <c r="R704" s="4">
        <v>14.775</v>
      </c>
      <c r="S704" s="4">
        <v>-0.74083133507552901</v>
      </c>
      <c r="T704" s="4">
        <v>-0.79613338972635295</v>
      </c>
      <c r="U704" s="4">
        <v>-0.77060214339441802</v>
      </c>
      <c r="V704" s="4">
        <v>1.87723900598432E-2</v>
      </c>
      <c r="W704" s="4">
        <v>14.9396503148226</v>
      </c>
      <c r="X704" s="4">
        <v>-78.833988324420204</v>
      </c>
      <c r="Y704" s="4">
        <v>-6.8263283519628901</v>
      </c>
      <c r="Z704" t="b">
        <v>0</v>
      </c>
      <c r="AA704" t="b">
        <v>0</v>
      </c>
    </row>
    <row r="705" spans="1:27" hidden="1" x14ac:dyDescent="0.2">
      <c r="A705" t="s">
        <v>29</v>
      </c>
      <c r="B705" s="1">
        <v>46402</v>
      </c>
      <c r="C705">
        <v>292.05999755859301</v>
      </c>
      <c r="D705">
        <v>410</v>
      </c>
      <c r="E705" s="5">
        <v>0.68007074488696795</v>
      </c>
      <c r="F705">
        <v>0.03</v>
      </c>
      <c r="G705">
        <v>0</v>
      </c>
      <c r="H705" s="5">
        <v>173.2</v>
      </c>
      <c r="I705" t="s">
        <v>8</v>
      </c>
      <c r="J705">
        <v>171.3</v>
      </c>
      <c r="K705">
        <v>175.1</v>
      </c>
      <c r="L705">
        <v>162.74</v>
      </c>
      <c r="N705">
        <v>0</v>
      </c>
      <c r="O705" s="4">
        <v>0.92585828536987202</v>
      </c>
      <c r="P705" s="4">
        <v>0.71234145745998401</v>
      </c>
      <c r="Q705" s="4">
        <v>0.99732600711545605</v>
      </c>
      <c r="R705" s="4">
        <v>173.199999999997</v>
      </c>
      <c r="S705" s="4">
        <v>2.36163958679045E-2</v>
      </c>
      <c r="T705" s="4">
        <v>-0.79884247780845496</v>
      </c>
      <c r="U705" s="4">
        <v>-0.49057929689371299</v>
      </c>
      <c r="V705" s="4">
        <v>1.6603616260304399E-3</v>
      </c>
      <c r="W705" s="4">
        <v>96.059003951565003</v>
      </c>
      <c r="X705" s="4">
        <v>-60.941066592296998</v>
      </c>
      <c r="Y705" s="4">
        <v>-215.227829254043</v>
      </c>
      <c r="Z705" t="b">
        <v>0</v>
      </c>
      <c r="AA705" t="b">
        <v>1</v>
      </c>
    </row>
    <row r="706" spans="1:27" hidden="1" x14ac:dyDescent="0.2">
      <c r="A706" t="s">
        <v>29</v>
      </c>
      <c r="B706" s="1">
        <v>47102</v>
      </c>
      <c r="C706">
        <v>292.05999755859301</v>
      </c>
      <c r="D706">
        <v>420</v>
      </c>
      <c r="E706" s="5">
        <v>2.5965662305023098</v>
      </c>
      <c r="F706">
        <v>0.03</v>
      </c>
      <c r="G706">
        <v>0</v>
      </c>
      <c r="H706" s="5">
        <v>130</v>
      </c>
      <c r="I706" t="s">
        <v>8</v>
      </c>
      <c r="J706">
        <v>127.5</v>
      </c>
      <c r="K706">
        <v>132.5</v>
      </c>
      <c r="L706">
        <v>131.71</v>
      </c>
      <c r="M706">
        <v>1</v>
      </c>
      <c r="N706">
        <v>1</v>
      </c>
      <c r="O706" s="4">
        <v>0.17528595718383699</v>
      </c>
      <c r="P706" s="4">
        <v>0.69538094656808003</v>
      </c>
      <c r="Q706" s="4">
        <v>0.33385918452777802</v>
      </c>
      <c r="R706" s="4">
        <v>129.99999999998801</v>
      </c>
      <c r="S706" s="4">
        <v>-0.26151585946500899</v>
      </c>
      <c r="T706" s="4">
        <v>-0.79949201932870195</v>
      </c>
      <c r="U706" s="4">
        <v>-0.60315263956822296</v>
      </c>
      <c r="V706" s="4">
        <v>2.45371512476343E-3</v>
      </c>
      <c r="W706" s="4">
        <v>181.439160284059</v>
      </c>
      <c r="X706" s="4">
        <v>-2.47976576339209</v>
      </c>
      <c r="Y706" s="4">
        <v>-794.95630020469298</v>
      </c>
      <c r="Z706" t="b">
        <v>0</v>
      </c>
      <c r="AA706" t="b">
        <v>1</v>
      </c>
    </row>
    <row r="707" spans="1:27" hidden="1" x14ac:dyDescent="0.2">
      <c r="A707" t="s">
        <v>29</v>
      </c>
      <c r="B707" s="1">
        <v>46773</v>
      </c>
      <c r="C707">
        <v>292.05999755859301</v>
      </c>
      <c r="D707">
        <v>390</v>
      </c>
      <c r="E707" s="5">
        <v>1.6958133396347299</v>
      </c>
      <c r="F707">
        <v>0.03</v>
      </c>
      <c r="G707">
        <v>0</v>
      </c>
      <c r="H707" s="5">
        <v>100.25</v>
      </c>
      <c r="I707" t="s">
        <v>8</v>
      </c>
      <c r="J707">
        <v>98</v>
      </c>
      <c r="K707">
        <v>102.5</v>
      </c>
      <c r="L707">
        <v>111.25</v>
      </c>
      <c r="M707">
        <v>6</v>
      </c>
      <c r="N707">
        <v>14</v>
      </c>
      <c r="O707" s="4">
        <v>0.185539760894775</v>
      </c>
      <c r="P707" s="4">
        <v>0.74887178861177806</v>
      </c>
      <c r="Q707" s="4">
        <v>0.30389568236852599</v>
      </c>
      <c r="R707" s="4">
        <v>100.24999999999</v>
      </c>
      <c r="S707" s="4">
        <v>-0.40431946587676598</v>
      </c>
      <c r="T707" s="4">
        <v>-0.80006274994530702</v>
      </c>
      <c r="U707" s="4">
        <v>-0.65701109354468901</v>
      </c>
      <c r="V707" s="4">
        <v>3.18072745092141E-3</v>
      </c>
      <c r="W707" s="4">
        <v>139.821252623443</v>
      </c>
      <c r="X707" s="4">
        <v>-3.7641290291094198</v>
      </c>
      <c r="Y707" s="4">
        <v>-495.40924227138902</v>
      </c>
      <c r="Z707" t="b">
        <v>0</v>
      </c>
      <c r="AA707" t="b">
        <v>1</v>
      </c>
    </row>
    <row r="708" spans="1:27" hidden="1" x14ac:dyDescent="0.2">
      <c r="A708" t="s">
        <v>29</v>
      </c>
      <c r="B708" s="1">
        <v>46738</v>
      </c>
      <c r="C708">
        <v>292.05999755859301</v>
      </c>
      <c r="D708">
        <v>380</v>
      </c>
      <c r="E708" s="4">
        <v>1.5999885702488701</v>
      </c>
      <c r="F708">
        <v>0.03</v>
      </c>
      <c r="G708">
        <v>0</v>
      </c>
      <c r="H708" s="5">
        <v>17.45</v>
      </c>
      <c r="I708" t="s">
        <v>7</v>
      </c>
      <c r="J708">
        <v>16.25</v>
      </c>
      <c r="K708">
        <v>18.649999999999999</v>
      </c>
      <c r="L708" s="2" t="s">
        <v>120</v>
      </c>
      <c r="M708">
        <v>1</v>
      </c>
      <c r="N708">
        <v>398</v>
      </c>
      <c r="O708" s="4">
        <v>0.30385522811889598</v>
      </c>
      <c r="P708" s="4">
        <v>0.76857894094366697</v>
      </c>
      <c r="Q708" s="4">
        <v>0.26816907455814298</v>
      </c>
      <c r="R708" s="4">
        <v>17.4499999999999</v>
      </c>
      <c r="S708" s="4">
        <v>-0.46484944966804198</v>
      </c>
      <c r="T708" s="4">
        <v>-0.80405826752573495</v>
      </c>
      <c r="U708" s="4">
        <v>0.32101963643384102</v>
      </c>
      <c r="V708" s="4">
        <v>3.6145030144848502E-3</v>
      </c>
      <c r="W708" s="4">
        <v>132.28735078151499</v>
      </c>
      <c r="X708" s="4">
        <v>-13.375344157725101</v>
      </c>
      <c r="Y708" s="4">
        <v>122.090318603052</v>
      </c>
      <c r="Z708" t="b">
        <v>1</v>
      </c>
      <c r="AA708" t="b">
        <v>0</v>
      </c>
    </row>
    <row r="709" spans="1:27" hidden="1" x14ac:dyDescent="0.2">
      <c r="A709" t="s">
        <v>29</v>
      </c>
      <c r="B709" s="1">
        <v>46374</v>
      </c>
      <c r="C709">
        <v>292.05999755859301</v>
      </c>
      <c r="D709">
        <v>345</v>
      </c>
      <c r="E709" s="5">
        <v>0.60341093023648795</v>
      </c>
      <c r="F709">
        <v>0.03</v>
      </c>
      <c r="G709">
        <v>0</v>
      </c>
      <c r="H709" s="5">
        <v>56.274999999999999</v>
      </c>
      <c r="I709" t="s">
        <v>8</v>
      </c>
      <c r="J709">
        <v>55.3</v>
      </c>
      <c r="K709">
        <v>57.25</v>
      </c>
      <c r="L709">
        <v>87.1</v>
      </c>
      <c r="M709">
        <v>1</v>
      </c>
      <c r="N709">
        <v>0</v>
      </c>
      <c r="O709" s="4">
        <v>0.21204401245117099</v>
      </c>
      <c r="P709" s="4">
        <v>0.84655071756114098</v>
      </c>
      <c r="Q709" s="4">
        <v>0.27334044382155698</v>
      </c>
      <c r="R709" s="4">
        <v>56.275000000000801</v>
      </c>
      <c r="S709" s="4">
        <v>-0.59313883213730401</v>
      </c>
      <c r="T709" s="4">
        <v>-0.80546840281392096</v>
      </c>
      <c r="U709" s="4">
        <v>-0.72345587781580101</v>
      </c>
      <c r="V709" s="4">
        <v>5.3955054837813996E-3</v>
      </c>
      <c r="W709" s="4">
        <v>75.9090158272124</v>
      </c>
      <c r="X709" s="4">
        <v>-9.1660703214100892</v>
      </c>
      <c r="Y709" s="4">
        <v>-161.45316729595999</v>
      </c>
      <c r="Z709" t="b">
        <v>0</v>
      </c>
      <c r="AA709" t="b">
        <v>0</v>
      </c>
    </row>
    <row r="710" spans="1:27" hidden="1" x14ac:dyDescent="0.2">
      <c r="A710" t="s">
        <v>29</v>
      </c>
      <c r="B710" s="1">
        <v>46555</v>
      </c>
      <c r="C710">
        <v>292.05999755859301</v>
      </c>
      <c r="D710">
        <v>400</v>
      </c>
      <c r="E710" s="5">
        <v>1.0989618995621599</v>
      </c>
      <c r="F710">
        <v>0.03</v>
      </c>
      <c r="G710">
        <v>0</v>
      </c>
      <c r="H710" s="5">
        <v>125.05</v>
      </c>
      <c r="I710" t="s">
        <v>8</v>
      </c>
      <c r="J710">
        <v>0</v>
      </c>
      <c r="K710">
        <v>0</v>
      </c>
      <c r="L710">
        <v>125.05</v>
      </c>
      <c r="M710">
        <v>15</v>
      </c>
      <c r="N710">
        <v>0</v>
      </c>
      <c r="O710" s="4">
        <v>1.0000000000000001E-5</v>
      </c>
      <c r="P710" s="4">
        <v>0.73014999389648405</v>
      </c>
      <c r="Q710" s="4">
        <v>0.481069031501557</v>
      </c>
      <c r="R710" s="4">
        <v>125.049999999999</v>
      </c>
      <c r="S710" s="4">
        <v>-0.306103544379558</v>
      </c>
      <c r="T710" s="4">
        <v>-0.810414866360333</v>
      </c>
      <c r="U710" s="4">
        <v>-0.620237095322836</v>
      </c>
      <c r="V710" s="4">
        <v>2.58459624132779E-3</v>
      </c>
      <c r="W710" s="4">
        <v>116.553923942884</v>
      </c>
      <c r="X710" s="4">
        <v>-16.324765100125301</v>
      </c>
      <c r="Y710" s="4">
        <v>-336.498226337164</v>
      </c>
      <c r="Z710" t="b">
        <v>0</v>
      </c>
      <c r="AA710" t="b">
        <v>1</v>
      </c>
    </row>
    <row r="711" spans="1:27" hidden="1" x14ac:dyDescent="0.2">
      <c r="A711" t="s">
        <v>29</v>
      </c>
      <c r="B711" s="1">
        <v>47102</v>
      </c>
      <c r="C711">
        <v>292.05999755859301</v>
      </c>
      <c r="D711">
        <v>410</v>
      </c>
      <c r="E711" s="4">
        <v>2.5965662305023098</v>
      </c>
      <c r="F711">
        <v>0.03</v>
      </c>
      <c r="G711">
        <v>0</v>
      </c>
      <c r="H711" s="5">
        <v>24.824999999999999</v>
      </c>
      <c r="I711" t="s">
        <v>7</v>
      </c>
      <c r="J711" s="2" t="s">
        <v>68</v>
      </c>
      <c r="K711" s="2" t="s">
        <v>69</v>
      </c>
      <c r="L711" s="2" t="s">
        <v>70</v>
      </c>
      <c r="M711">
        <v>366</v>
      </c>
      <c r="N711">
        <v>200</v>
      </c>
      <c r="O711" s="4">
        <v>0.31804576004028301</v>
      </c>
      <c r="P711" s="4">
        <v>0.71234145745998401</v>
      </c>
      <c r="Q711" s="4">
        <v>0.27418974513956501</v>
      </c>
      <c r="R711" s="4">
        <v>24.824999999999999</v>
      </c>
      <c r="S711" s="4">
        <v>-0.37049904258473698</v>
      </c>
      <c r="T711" s="4">
        <v>-0.812324677463789</v>
      </c>
      <c r="U711" s="4">
        <v>0.35550534489432201</v>
      </c>
      <c r="V711" s="4">
        <v>2.8865519392473598E-3</v>
      </c>
      <c r="W711" s="4">
        <v>175.29686262002599</v>
      </c>
      <c r="X711" s="4">
        <v>-11.625532861958501</v>
      </c>
      <c r="Y711" s="4">
        <v>205.138833272711</v>
      </c>
      <c r="Z711" t="b">
        <v>1</v>
      </c>
      <c r="AA711" t="b">
        <v>0</v>
      </c>
    </row>
    <row r="712" spans="1:27" hidden="1" x14ac:dyDescent="0.2">
      <c r="A712" t="s">
        <v>29</v>
      </c>
      <c r="B712" s="1">
        <v>46178</v>
      </c>
      <c r="C712">
        <v>292.05999755859301</v>
      </c>
      <c r="D712">
        <v>310</v>
      </c>
      <c r="E712" s="5">
        <v>6.6792252470498303E-2</v>
      </c>
      <c r="F712">
        <v>0.03</v>
      </c>
      <c r="G712">
        <v>0</v>
      </c>
      <c r="H712" s="5">
        <v>20.074999999999999</v>
      </c>
      <c r="I712" t="s">
        <v>8</v>
      </c>
      <c r="J712">
        <v>19.45</v>
      </c>
      <c r="K712" s="2" t="s">
        <v>88</v>
      </c>
      <c r="L712">
        <v>19.45</v>
      </c>
      <c r="N712">
        <v>1</v>
      </c>
      <c r="O712" s="4">
        <v>0.28162339477539</v>
      </c>
      <c r="P712" s="4">
        <v>0.94212902438255997</v>
      </c>
      <c r="Q712" s="4">
        <v>0.28545441397111698</v>
      </c>
      <c r="R712" s="4">
        <v>20.074999999999999</v>
      </c>
      <c r="S712" s="4">
        <v>-0.744008263255451</v>
      </c>
      <c r="T712" s="4">
        <v>-0.81778166468588798</v>
      </c>
      <c r="U712" s="4">
        <v>-0.77156426199328698</v>
      </c>
      <c r="V712" s="4">
        <v>1.4039016863665999E-2</v>
      </c>
      <c r="W712" s="4">
        <v>22.831986696813601</v>
      </c>
      <c r="X712" s="4">
        <v>-41.426735065189803</v>
      </c>
      <c r="Y712" s="4">
        <v>-16.392024788834199</v>
      </c>
      <c r="Z712" t="b">
        <v>0</v>
      </c>
      <c r="AA712" t="b">
        <v>0</v>
      </c>
    </row>
    <row r="713" spans="1:27" hidden="1" x14ac:dyDescent="0.2">
      <c r="A713" t="s">
        <v>29</v>
      </c>
      <c r="B713" s="1">
        <v>46255</v>
      </c>
      <c r="C713">
        <v>292.05999755859301</v>
      </c>
      <c r="D713">
        <v>325</v>
      </c>
      <c r="E713" s="4">
        <v>0.27760672274276199</v>
      </c>
      <c r="F713">
        <v>0.03</v>
      </c>
      <c r="G713">
        <v>0</v>
      </c>
      <c r="H713" s="5">
        <v>5.1749999999999998</v>
      </c>
      <c r="I713" t="s">
        <v>7</v>
      </c>
      <c r="J713" s="2" t="s">
        <v>301</v>
      </c>
      <c r="K713" s="3" t="s">
        <v>293</v>
      </c>
      <c r="L713">
        <v>5</v>
      </c>
      <c r="M713">
        <v>370</v>
      </c>
      <c r="N713">
        <v>1974</v>
      </c>
      <c r="O713" s="4">
        <v>0.25800302551269499</v>
      </c>
      <c r="P713" s="4">
        <v>0.89864614633413398</v>
      </c>
      <c r="Q713" s="4">
        <v>0.24717782403637301</v>
      </c>
      <c r="R713" s="4">
        <v>5.17500000001891</v>
      </c>
      <c r="S713" s="4">
        <v>-0.69150339212757495</v>
      </c>
      <c r="T713" s="4">
        <v>-0.82173742650114601</v>
      </c>
      <c r="U713" s="4">
        <v>0.244624624872393</v>
      </c>
      <c r="V713" s="4">
        <v>8.2580724894281594E-3</v>
      </c>
      <c r="W713" s="4">
        <v>48.335067467732699</v>
      </c>
      <c r="X713" s="4">
        <v>-23.506595310519</v>
      </c>
      <c r="Y713" s="4">
        <v>18.397016211027999</v>
      </c>
      <c r="Z713" t="b">
        <v>1</v>
      </c>
      <c r="AA713" t="b">
        <v>0</v>
      </c>
    </row>
    <row r="714" spans="1:27" hidden="1" x14ac:dyDescent="0.2">
      <c r="A714" t="s">
        <v>29</v>
      </c>
      <c r="B714" s="1">
        <v>46829</v>
      </c>
      <c r="C714">
        <v>292.05999755859301</v>
      </c>
      <c r="D714">
        <v>390</v>
      </c>
      <c r="E714" s="4">
        <v>1.8491329737870399</v>
      </c>
      <c r="F714">
        <v>0.03</v>
      </c>
      <c r="G714">
        <v>0</v>
      </c>
      <c r="H714" s="5">
        <v>18.774999999999999</v>
      </c>
      <c r="I714" t="s">
        <v>7</v>
      </c>
      <c r="J714">
        <v>17.149999999999999</v>
      </c>
      <c r="K714" s="2" t="s">
        <v>84</v>
      </c>
      <c r="L714" s="2" t="s">
        <v>92</v>
      </c>
      <c r="M714">
        <v>2</v>
      </c>
      <c r="N714">
        <v>59</v>
      </c>
      <c r="O714" s="4">
        <v>0.308417560424804</v>
      </c>
      <c r="P714" s="4">
        <v>0.74887178861177806</v>
      </c>
      <c r="Q714" s="4">
        <v>0.26862561427550402</v>
      </c>
      <c r="R714" s="4">
        <v>18.7749999999855</v>
      </c>
      <c r="S714" s="4">
        <v>-0.457169528340232</v>
      </c>
      <c r="T714" s="4">
        <v>-0.82245423760648595</v>
      </c>
      <c r="U714" s="4">
        <v>0.32377459929063301</v>
      </c>
      <c r="V714" s="4">
        <v>3.3683860366758001E-3</v>
      </c>
      <c r="W714" s="4">
        <v>142.718928833776</v>
      </c>
      <c r="X714" s="4">
        <v>-12.640067430007001</v>
      </c>
      <c r="Y714" s="4">
        <v>140.13951707867099</v>
      </c>
      <c r="Z714" t="b">
        <v>1</v>
      </c>
      <c r="AA714" t="b">
        <v>0</v>
      </c>
    </row>
    <row r="715" spans="1:27" hidden="1" x14ac:dyDescent="0.2">
      <c r="A715" t="s">
        <v>29</v>
      </c>
      <c r="B715" s="1">
        <v>46402</v>
      </c>
      <c r="C715">
        <v>292.05999755859301</v>
      </c>
      <c r="D715">
        <v>350</v>
      </c>
      <c r="E715" s="5">
        <v>0.68007074488696795</v>
      </c>
      <c r="F715">
        <v>0.03</v>
      </c>
      <c r="G715">
        <v>0</v>
      </c>
      <c r="H715" s="5">
        <v>60.849999999999902</v>
      </c>
      <c r="I715" t="s">
        <v>8</v>
      </c>
      <c r="J715">
        <v>60.05</v>
      </c>
      <c r="K715">
        <v>61.65</v>
      </c>
      <c r="L715">
        <v>68.45</v>
      </c>
      <c r="M715">
        <v>15</v>
      </c>
      <c r="N715">
        <v>20</v>
      </c>
      <c r="O715" s="4">
        <v>0.20060003509521401</v>
      </c>
      <c r="P715" s="4">
        <v>0.83445713588169601</v>
      </c>
      <c r="Q715" s="4">
        <v>0.27375081724278</v>
      </c>
      <c r="R715" s="4">
        <v>60.8500000000003</v>
      </c>
      <c r="S715" s="4">
        <v>-0.59839747543279798</v>
      </c>
      <c r="T715" s="4">
        <v>-0.82414992469326898</v>
      </c>
      <c r="U715" s="4">
        <v>-0.72521262505908901</v>
      </c>
      <c r="V715" s="4">
        <v>5.05882357661833E-3</v>
      </c>
      <c r="W715" s="4">
        <v>80.334705447318001</v>
      </c>
      <c r="X715" s="4">
        <v>-7.9890111678231399</v>
      </c>
      <c r="Y715" s="4">
        <v>-185.425095292295</v>
      </c>
      <c r="Z715" t="b">
        <v>0</v>
      </c>
      <c r="AA715" t="b">
        <v>0</v>
      </c>
    </row>
    <row r="716" spans="1:27" hidden="1" x14ac:dyDescent="0.2">
      <c r="A716" t="s">
        <v>29</v>
      </c>
      <c r="B716" s="1">
        <v>46465</v>
      </c>
      <c r="C716">
        <v>292.05999755859301</v>
      </c>
      <c r="D716">
        <v>360</v>
      </c>
      <c r="E716" s="5">
        <v>0.852555335781364</v>
      </c>
      <c r="F716">
        <v>0.03</v>
      </c>
      <c r="G716">
        <v>0</v>
      </c>
      <c r="H716" s="5">
        <v>71.074999999999903</v>
      </c>
      <c r="I716" t="s">
        <v>8</v>
      </c>
      <c r="J716">
        <v>69.55</v>
      </c>
      <c r="K716">
        <v>72.599999999999994</v>
      </c>
      <c r="L716">
        <v>90.05</v>
      </c>
      <c r="M716">
        <v>26</v>
      </c>
      <c r="N716">
        <v>6</v>
      </c>
      <c r="O716" s="4">
        <v>0.21213556427001901</v>
      </c>
      <c r="P716" s="4">
        <v>0.811277770996093</v>
      </c>
      <c r="Q716" s="4">
        <v>0.28716161136860802</v>
      </c>
      <c r="R716" s="4">
        <v>71.074999999999903</v>
      </c>
      <c r="S716" s="4">
        <v>-0.559750529617703</v>
      </c>
      <c r="T716" s="4">
        <v>-0.82489811107469602</v>
      </c>
      <c r="U716" s="4">
        <v>-0.712175194385267</v>
      </c>
      <c r="V716" s="4">
        <v>4.4046722946717897E-3</v>
      </c>
      <c r="W716" s="4">
        <v>91.982819071182803</v>
      </c>
      <c r="X716" s="4">
        <v>-7.1188516306548104</v>
      </c>
      <c r="Y716" s="4">
        <v>-237.92507763344599</v>
      </c>
      <c r="Z716" t="b">
        <v>0</v>
      </c>
      <c r="AA716" t="b">
        <v>0</v>
      </c>
    </row>
    <row r="717" spans="1:27" hidden="1" x14ac:dyDescent="0.2">
      <c r="A717" t="s">
        <v>29</v>
      </c>
      <c r="B717" s="1">
        <v>46283</v>
      </c>
      <c r="C717">
        <v>292.05999755859301</v>
      </c>
      <c r="D717">
        <v>400</v>
      </c>
      <c r="E717" s="5">
        <v>0.354266533880364</v>
      </c>
      <c r="F717">
        <v>0.03</v>
      </c>
      <c r="G717">
        <v>0</v>
      </c>
      <c r="H717" s="5">
        <v>137.32499999999999</v>
      </c>
      <c r="I717" t="s">
        <v>8</v>
      </c>
      <c r="J717">
        <v>135.55000000000001</v>
      </c>
      <c r="K717">
        <v>139.1</v>
      </c>
      <c r="L717">
        <v>127.18</v>
      </c>
      <c r="M717">
        <v>2</v>
      </c>
      <c r="N717">
        <v>0</v>
      </c>
      <c r="O717" s="4">
        <v>0.870576245422363</v>
      </c>
      <c r="P717" s="4">
        <v>0.73014999389648405</v>
      </c>
      <c r="Q717" s="4">
        <v>0.92756850539578195</v>
      </c>
      <c r="R717" s="4">
        <v>137.32499999999999</v>
      </c>
      <c r="S717" s="4">
        <v>-0.27436537103998698</v>
      </c>
      <c r="T717" s="4">
        <v>-0.82645686790232797</v>
      </c>
      <c r="U717" s="4">
        <v>-0.608098073908103</v>
      </c>
      <c r="V717" s="4">
        <v>2.3827631612307002E-3</v>
      </c>
      <c r="W717" s="4">
        <v>66.788417603714294</v>
      </c>
      <c r="X717" s="4">
        <v>-77.987560593758204</v>
      </c>
      <c r="Y717" s="4">
        <v>-111.56778566258799</v>
      </c>
      <c r="Z717" t="b">
        <v>0</v>
      </c>
      <c r="AA717" t="b">
        <v>1</v>
      </c>
    </row>
    <row r="718" spans="1:27" hidden="1" x14ac:dyDescent="0.2">
      <c r="A718" t="s">
        <v>29</v>
      </c>
      <c r="B718" s="1">
        <v>46311</v>
      </c>
      <c r="C718">
        <v>292.05999755859301</v>
      </c>
      <c r="D718">
        <v>390</v>
      </c>
      <c r="E718" s="5">
        <v>0.43092634749613401</v>
      </c>
      <c r="F718">
        <v>0.03</v>
      </c>
      <c r="G718">
        <v>0</v>
      </c>
      <c r="H718" s="5">
        <v>117.72</v>
      </c>
      <c r="I718" t="s">
        <v>8</v>
      </c>
      <c r="J718">
        <v>0</v>
      </c>
      <c r="K718">
        <v>0</v>
      </c>
      <c r="L718">
        <v>117.72</v>
      </c>
      <c r="N718">
        <v>0</v>
      </c>
      <c r="O718" s="4">
        <v>1.0000000000000001E-5</v>
      </c>
      <c r="P718" s="4">
        <v>0.74887178861177806</v>
      </c>
      <c r="Q718" s="4">
        <v>0.68898726195256899</v>
      </c>
      <c r="R718" s="4">
        <v>117.72</v>
      </c>
      <c r="S718" s="4">
        <v>-0.384665359059643</v>
      </c>
      <c r="T718" s="4">
        <v>-0.83695091334675897</v>
      </c>
      <c r="U718" s="4">
        <v>-0.64975731827957905</v>
      </c>
      <c r="V718" s="4">
        <v>2.80475254447978E-3</v>
      </c>
      <c r="W718" s="4">
        <v>71.031820616544906</v>
      </c>
      <c r="X718" s="4">
        <v>-47.560024896165501</v>
      </c>
      <c r="Y718" s="4">
        <v>-132.50473279066199</v>
      </c>
      <c r="Z718" t="b">
        <v>0</v>
      </c>
      <c r="AA718" t="b">
        <v>1</v>
      </c>
    </row>
    <row r="719" spans="1:27" hidden="1" x14ac:dyDescent="0.2">
      <c r="A719" t="s">
        <v>29</v>
      </c>
      <c r="B719" s="1">
        <v>46220</v>
      </c>
      <c r="C719">
        <v>292.05999755859301</v>
      </c>
      <c r="D719">
        <v>320</v>
      </c>
      <c r="E719" s="5">
        <v>0.18178195212440099</v>
      </c>
      <c r="F719">
        <v>0.03</v>
      </c>
      <c r="G719">
        <v>0</v>
      </c>
      <c r="H719" s="5">
        <v>30.35</v>
      </c>
      <c r="I719" t="s">
        <v>8</v>
      </c>
      <c r="J719">
        <v>29.75</v>
      </c>
      <c r="K719">
        <v>30.95</v>
      </c>
      <c r="L719">
        <v>27.95</v>
      </c>
      <c r="M719">
        <v>43</v>
      </c>
      <c r="N719">
        <v>114</v>
      </c>
      <c r="O719" s="4">
        <v>0.23163610168456999</v>
      </c>
      <c r="P719" s="4">
        <v>0.91268749237060498</v>
      </c>
      <c r="Q719" s="4">
        <v>0.25762709162524</v>
      </c>
      <c r="R719" s="4">
        <v>30.349999999999898</v>
      </c>
      <c r="S719" s="4">
        <v>-0.72718972906193102</v>
      </c>
      <c r="T719" s="4">
        <v>-0.83703134469810603</v>
      </c>
      <c r="U719" s="4">
        <v>-0.76644513138887804</v>
      </c>
      <c r="V719" s="4">
        <v>9.5464642575942005E-3</v>
      </c>
      <c r="W719" s="4">
        <v>38.135460852846201</v>
      </c>
      <c r="X719" s="4">
        <v>-19.397447508606099</v>
      </c>
      <c r="Y719" s="4">
        <v>-46.208601976948302</v>
      </c>
      <c r="Z719" t="b">
        <v>0</v>
      </c>
      <c r="AA719" t="b">
        <v>0</v>
      </c>
    </row>
    <row r="720" spans="1:27" hidden="1" x14ac:dyDescent="0.2">
      <c r="A720" t="s">
        <v>29</v>
      </c>
      <c r="B720" s="1">
        <v>46255</v>
      </c>
      <c r="C720">
        <v>292.05999755859301</v>
      </c>
      <c r="D720">
        <v>380</v>
      </c>
      <c r="E720" s="5">
        <v>0.27760672274276199</v>
      </c>
      <c r="F720">
        <v>0.03</v>
      </c>
      <c r="G720">
        <v>0</v>
      </c>
      <c r="H720" s="5">
        <v>105.63</v>
      </c>
      <c r="I720" t="s">
        <v>8</v>
      </c>
      <c r="J720">
        <v>0</v>
      </c>
      <c r="K720">
        <v>0</v>
      </c>
      <c r="L720">
        <v>105.63</v>
      </c>
      <c r="M720">
        <v>1</v>
      </c>
      <c r="N720">
        <v>0</v>
      </c>
      <c r="O720" s="4">
        <v>1.0000000000000001E-5</v>
      </c>
      <c r="P720" s="4">
        <v>0.76857894094366697</v>
      </c>
      <c r="Q720" s="4">
        <v>0.759389035761037</v>
      </c>
      <c r="R720" s="4">
        <v>105.63</v>
      </c>
      <c r="S720" s="4">
        <v>-0.43697949356611698</v>
      </c>
      <c r="T720" s="4">
        <v>-0.83708940703336598</v>
      </c>
      <c r="U720" s="4">
        <v>-0.66893689007692603</v>
      </c>
      <c r="V720" s="4">
        <v>3.1030886077765699E-3</v>
      </c>
      <c r="W720" s="4">
        <v>55.799798792685301</v>
      </c>
      <c r="X720" s="4">
        <v>-67.2897660905424</v>
      </c>
      <c r="Y720" s="4">
        <v>-83.559542063201505</v>
      </c>
      <c r="Z720" t="b">
        <v>0</v>
      </c>
      <c r="AA720" t="b">
        <v>1</v>
      </c>
    </row>
    <row r="721" spans="1:27" hidden="1" x14ac:dyDescent="0.2">
      <c r="A721" t="s">
        <v>29</v>
      </c>
      <c r="B721" s="1">
        <v>47102</v>
      </c>
      <c r="C721">
        <v>292.05999755859301</v>
      </c>
      <c r="D721">
        <v>430</v>
      </c>
      <c r="E721" s="5">
        <v>2.5965662305023098</v>
      </c>
      <c r="F721">
        <v>0.03</v>
      </c>
      <c r="G721">
        <v>0</v>
      </c>
      <c r="H721" s="5">
        <v>138.5</v>
      </c>
      <c r="I721" t="s">
        <v>8</v>
      </c>
      <c r="J721">
        <v>136</v>
      </c>
      <c r="K721">
        <v>141</v>
      </c>
      <c r="L721">
        <v>143.5</v>
      </c>
      <c r="M721">
        <v>1</v>
      </c>
      <c r="N721">
        <v>1</v>
      </c>
      <c r="O721" s="4">
        <v>0.165962930297851</v>
      </c>
      <c r="P721" s="4">
        <v>0.67920929664789198</v>
      </c>
      <c r="Q721" s="4">
        <v>0.340274274598869</v>
      </c>
      <c r="R721" s="4">
        <v>138.49999999994699</v>
      </c>
      <c r="S721" s="4">
        <v>-0.28926015661917798</v>
      </c>
      <c r="T721" s="4">
        <v>-0.83757350557804899</v>
      </c>
      <c r="U721" s="4">
        <v>-0.61380884998978802</v>
      </c>
      <c r="V721" s="4">
        <v>2.38913201228508E-3</v>
      </c>
      <c r="W721" s="4">
        <v>180.058166468526</v>
      </c>
      <c r="X721" s="4">
        <v>-2.2650423515099898</v>
      </c>
      <c r="Y721" s="4">
        <v>-825.10828365839302</v>
      </c>
      <c r="Z721" t="b">
        <v>0</v>
      </c>
      <c r="AA721" t="b">
        <v>1</v>
      </c>
    </row>
    <row r="722" spans="1:27" hidden="1" x14ac:dyDescent="0.2">
      <c r="A722" t="s">
        <v>29</v>
      </c>
      <c r="B722" s="1">
        <v>46374</v>
      </c>
      <c r="C722">
        <v>292.05999755859301</v>
      </c>
      <c r="D722">
        <v>410</v>
      </c>
      <c r="E722" s="5">
        <v>0.60341093023648795</v>
      </c>
      <c r="F722">
        <v>0.03</v>
      </c>
      <c r="G722">
        <v>0</v>
      </c>
      <c r="H722" s="5">
        <v>147.4</v>
      </c>
      <c r="I722" t="s">
        <v>8</v>
      </c>
      <c r="J722">
        <v>145.55000000000001</v>
      </c>
      <c r="K722">
        <v>149.25</v>
      </c>
      <c r="L722">
        <v>140.19999999999999</v>
      </c>
      <c r="M722">
        <v>20</v>
      </c>
      <c r="N722">
        <v>0</v>
      </c>
      <c r="O722" s="4">
        <v>0.69185183639526304</v>
      </c>
      <c r="P722" s="4">
        <v>0.71234145745998401</v>
      </c>
      <c r="Q722" s="4">
        <v>0.76323504032648404</v>
      </c>
      <c r="R722" s="4">
        <v>147.4</v>
      </c>
      <c r="S722" s="4">
        <v>-0.245149812868489</v>
      </c>
      <c r="T722" s="4">
        <v>-0.83802720112526596</v>
      </c>
      <c r="U722" s="4">
        <v>-0.59682978284573895</v>
      </c>
      <c r="V722" s="4">
        <v>2.2357482168434899E-3</v>
      </c>
      <c r="W722" s="4">
        <v>87.829117904926093</v>
      </c>
      <c r="X722" s="4">
        <v>-45.894807294668603</v>
      </c>
      <c r="Y722" s="4">
        <v>-194.12339367675099</v>
      </c>
      <c r="Z722" t="b">
        <v>0</v>
      </c>
      <c r="AA722" t="b">
        <v>1</v>
      </c>
    </row>
    <row r="723" spans="1:27" hidden="1" x14ac:dyDescent="0.2">
      <c r="A723" t="s">
        <v>29</v>
      </c>
      <c r="B723" s="1">
        <v>46402</v>
      </c>
      <c r="C723">
        <v>292.05999755859301</v>
      </c>
      <c r="D723">
        <v>420</v>
      </c>
      <c r="E723" s="5">
        <v>0.68007074488696795</v>
      </c>
      <c r="F723">
        <v>0.03</v>
      </c>
      <c r="G723">
        <v>0</v>
      </c>
      <c r="H723" s="5">
        <v>165</v>
      </c>
      <c r="I723" t="s">
        <v>8</v>
      </c>
      <c r="J723">
        <v>0</v>
      </c>
      <c r="K723">
        <v>0</v>
      </c>
      <c r="L723">
        <v>165</v>
      </c>
      <c r="M723">
        <v>20</v>
      </c>
      <c r="N723">
        <v>0</v>
      </c>
      <c r="O723" s="4">
        <v>1.0000000000000001E-5</v>
      </c>
      <c r="P723" s="4">
        <v>0.69538094656808003</v>
      </c>
      <c r="Q723" s="4">
        <v>0.83053565473512703</v>
      </c>
      <c r="R723" s="4">
        <v>165</v>
      </c>
      <c r="S723" s="4">
        <v>-0.158181457223633</v>
      </c>
      <c r="T723" s="4">
        <v>-0.84309432850949495</v>
      </c>
      <c r="U723" s="4">
        <v>-0.56284309260753895</v>
      </c>
      <c r="V723" s="4">
        <v>1.96956055794299E-3</v>
      </c>
      <c r="W723" s="4">
        <v>94.891184381249602</v>
      </c>
      <c r="X723" s="4">
        <v>-48.0613590971289</v>
      </c>
      <c r="Y723" s="4">
        <v>-224.00438976239499</v>
      </c>
      <c r="Z723" t="b">
        <v>0</v>
      </c>
      <c r="AA723" t="b">
        <v>1</v>
      </c>
    </row>
    <row r="724" spans="1:27" hidden="1" x14ac:dyDescent="0.2">
      <c r="A724" t="s">
        <v>29</v>
      </c>
      <c r="B724" s="1">
        <v>46555</v>
      </c>
      <c r="C724">
        <v>292.05999755859301</v>
      </c>
      <c r="D724">
        <v>430</v>
      </c>
      <c r="E724" s="5">
        <v>1.0989618995621599</v>
      </c>
      <c r="F724">
        <v>0.03</v>
      </c>
      <c r="G724">
        <v>0</v>
      </c>
      <c r="H724" s="5">
        <v>179.89999999999901</v>
      </c>
      <c r="I724" t="s">
        <v>8</v>
      </c>
      <c r="J724">
        <v>177.95</v>
      </c>
      <c r="K724">
        <v>181.85</v>
      </c>
      <c r="L724">
        <v>167.8</v>
      </c>
      <c r="M724">
        <v>3</v>
      </c>
      <c r="N724">
        <v>0</v>
      </c>
      <c r="O724" s="4">
        <v>0.651599553375244</v>
      </c>
      <c r="P724" s="4">
        <v>0.67920929664789198</v>
      </c>
      <c r="Q724" s="4">
        <v>0.746196600760619</v>
      </c>
      <c r="R724" s="4">
        <v>179.89999999999901</v>
      </c>
      <c r="S724" s="4">
        <v>-6.1234986961956103E-2</v>
      </c>
      <c r="T724" s="4">
        <v>-0.84348320820487699</v>
      </c>
      <c r="U724" s="4">
        <v>-0.52441396678167695</v>
      </c>
      <c r="V724" s="4">
        <v>1.74292685742271E-3</v>
      </c>
      <c r="W724" s="4">
        <v>121.91558274371801</v>
      </c>
      <c r="X724" s="4">
        <v>-31.398611677613602</v>
      </c>
      <c r="Y724" s="4">
        <v>-366.02062595703597</v>
      </c>
      <c r="Z724" t="b">
        <v>0</v>
      </c>
      <c r="AA724" t="b">
        <v>1</v>
      </c>
    </row>
    <row r="725" spans="1:27" hidden="1" x14ac:dyDescent="0.2">
      <c r="A725" t="s">
        <v>29</v>
      </c>
      <c r="B725" s="1">
        <v>46773</v>
      </c>
      <c r="C725">
        <v>292.05999755859301</v>
      </c>
      <c r="D725">
        <v>400</v>
      </c>
      <c r="E725" s="5">
        <v>1.6958133396347299</v>
      </c>
      <c r="F725">
        <v>0.03</v>
      </c>
      <c r="G725">
        <v>0</v>
      </c>
      <c r="H725" s="5">
        <v>109.7</v>
      </c>
      <c r="I725" t="s">
        <v>8</v>
      </c>
      <c r="J725">
        <v>107.9</v>
      </c>
      <c r="K725">
        <v>111.5</v>
      </c>
      <c r="L725">
        <v>113.23</v>
      </c>
      <c r="M725">
        <v>1</v>
      </c>
      <c r="N725">
        <v>16</v>
      </c>
      <c r="O725" s="4">
        <v>0.18366294860839799</v>
      </c>
      <c r="P725" s="4">
        <v>0.73014999389648405</v>
      </c>
      <c r="Q725" s="4">
        <v>0.31754742349618797</v>
      </c>
      <c r="R725" s="4">
        <v>109.699999999997</v>
      </c>
      <c r="S725" s="4">
        <v>-0.43076663031891699</v>
      </c>
      <c r="T725" s="4">
        <v>-0.84428767557513695</v>
      </c>
      <c r="U725" s="4">
        <v>-0.66668096729679704</v>
      </c>
      <c r="V725" s="4">
        <v>3.0105549153242E-3</v>
      </c>
      <c r="W725" s="4">
        <v>138.28572424180601</v>
      </c>
      <c r="X725" s="4">
        <v>-3.8149356340557401</v>
      </c>
      <c r="Y725" s="4">
        <v>-516.22396605217898</v>
      </c>
      <c r="Z725" t="b">
        <v>0</v>
      </c>
      <c r="AA725" t="b">
        <v>1</v>
      </c>
    </row>
    <row r="726" spans="1:27" hidden="1" x14ac:dyDescent="0.2">
      <c r="A726" t="s">
        <v>29</v>
      </c>
      <c r="B726" s="1">
        <v>46555</v>
      </c>
      <c r="C726">
        <v>292.05999755859301</v>
      </c>
      <c r="D726">
        <v>410</v>
      </c>
      <c r="E726" s="5">
        <v>1.0989618995621599</v>
      </c>
      <c r="F726">
        <v>0.03</v>
      </c>
      <c r="G726">
        <v>0</v>
      </c>
      <c r="H726" s="5">
        <v>134.52499999999901</v>
      </c>
      <c r="I726" t="s">
        <v>8</v>
      </c>
      <c r="J726">
        <v>134.35</v>
      </c>
      <c r="K726">
        <v>134.69999999999999</v>
      </c>
      <c r="L726">
        <v>143.1</v>
      </c>
      <c r="M726">
        <v>1</v>
      </c>
      <c r="N726">
        <v>0</v>
      </c>
      <c r="O726" s="4">
        <v>0.397497480163574</v>
      </c>
      <c r="P726" s="4">
        <v>0.71234145745998401</v>
      </c>
      <c r="Q726" s="4">
        <v>0.49628111542109099</v>
      </c>
      <c r="R726" s="4">
        <v>134.52500000001001</v>
      </c>
      <c r="S726" s="4">
        <v>-0.32848039165520698</v>
      </c>
      <c r="T726" s="4">
        <v>-0.84873875168912205</v>
      </c>
      <c r="U726" s="4">
        <v>-0.62872576612745101</v>
      </c>
      <c r="V726" s="4">
        <v>2.4876476728247802E-3</v>
      </c>
      <c r="W726" s="4">
        <v>115.72932258898901</v>
      </c>
      <c r="X726" s="4">
        <v>-16.5866310005188</v>
      </c>
      <c r="Y726" s="4">
        <v>-349.63543796762099</v>
      </c>
      <c r="Z726" t="b">
        <v>0</v>
      </c>
      <c r="AA726" t="b">
        <v>1</v>
      </c>
    </row>
    <row r="727" spans="1:27" hidden="1" x14ac:dyDescent="0.2">
      <c r="A727" t="s">
        <v>29</v>
      </c>
      <c r="B727" s="1">
        <v>46738</v>
      </c>
      <c r="C727">
        <v>292.05999755859301</v>
      </c>
      <c r="D727">
        <v>440</v>
      </c>
      <c r="E727" s="5">
        <v>1.5999885702488701</v>
      </c>
      <c r="F727">
        <v>0.03</v>
      </c>
      <c r="G727">
        <v>0</v>
      </c>
      <c r="H727" s="5">
        <v>191</v>
      </c>
      <c r="I727" t="s">
        <v>8</v>
      </c>
      <c r="J727">
        <v>188.5</v>
      </c>
      <c r="K727">
        <v>193.5</v>
      </c>
      <c r="L727">
        <v>204.02</v>
      </c>
      <c r="M727">
        <v>160</v>
      </c>
      <c r="N727">
        <v>0</v>
      </c>
      <c r="O727" s="4">
        <v>0.56055126953125001</v>
      </c>
      <c r="P727" s="4">
        <v>0.66377272172407598</v>
      </c>
      <c r="Q727" s="4">
        <v>0.67569441696814603</v>
      </c>
      <c r="R727" s="4">
        <v>191</v>
      </c>
      <c r="S727" s="4">
        <v>4.0154069618682196E-3</v>
      </c>
      <c r="T727" s="4">
        <v>-0.85067488419291204</v>
      </c>
      <c r="U727" s="4">
        <v>-0.49839808869462798</v>
      </c>
      <c r="V727" s="4">
        <v>1.5981800930320201E-3</v>
      </c>
      <c r="W727" s="4">
        <v>147.37950108651401</v>
      </c>
      <c r="X727" s="4">
        <v>-21.023203615782901</v>
      </c>
      <c r="Y727" s="4">
        <v>-538.49558448622804</v>
      </c>
      <c r="Z727" t="b">
        <v>0</v>
      </c>
      <c r="AA727" t="b">
        <v>1</v>
      </c>
    </row>
    <row r="728" spans="1:27" hidden="1" x14ac:dyDescent="0.2">
      <c r="A728" t="s">
        <v>29</v>
      </c>
      <c r="B728" s="1">
        <v>46773</v>
      </c>
      <c r="C728">
        <v>292.05999755859301</v>
      </c>
      <c r="D728">
        <v>440</v>
      </c>
      <c r="E728" s="5">
        <v>1.6958133396347299</v>
      </c>
      <c r="F728">
        <v>0.03</v>
      </c>
      <c r="G728">
        <v>0</v>
      </c>
      <c r="H728" s="5">
        <v>180.46</v>
      </c>
      <c r="I728" t="s">
        <v>8</v>
      </c>
      <c r="J728">
        <v>0</v>
      </c>
      <c r="K728">
        <v>0</v>
      </c>
      <c r="L728">
        <v>180.46</v>
      </c>
      <c r="N728">
        <v>0</v>
      </c>
      <c r="O728" s="4">
        <v>1.0000000000000001E-5</v>
      </c>
      <c r="P728" s="4">
        <v>0.66377272172407598</v>
      </c>
      <c r="Q728" s="4">
        <v>0.59316691685631595</v>
      </c>
      <c r="R728" s="4">
        <v>180.46000000005</v>
      </c>
      <c r="S728" s="4">
        <v>-7.8462402090799799E-2</v>
      </c>
      <c r="T728" s="4">
        <v>-0.85090451725341198</v>
      </c>
      <c r="U728" s="4">
        <v>-0.53126988161409305</v>
      </c>
      <c r="V728" s="4">
        <v>1.7629305756325501E-3</v>
      </c>
      <c r="W728" s="4">
        <v>151.26356530331299</v>
      </c>
      <c r="X728" s="4">
        <v>-16.3860421019744</v>
      </c>
      <c r="Y728" s="4">
        <v>-569.15341838285804</v>
      </c>
      <c r="Z728" t="b">
        <v>0</v>
      </c>
      <c r="AA728" t="b">
        <v>1</v>
      </c>
    </row>
    <row r="729" spans="1:27" hidden="1" x14ac:dyDescent="0.2">
      <c r="A729" t="s">
        <v>29</v>
      </c>
      <c r="B729" s="1">
        <v>46191</v>
      </c>
      <c r="C729">
        <v>292.05999755859301</v>
      </c>
      <c r="D729">
        <v>400</v>
      </c>
      <c r="E729" s="5">
        <v>0.102384294092041</v>
      </c>
      <c r="F729">
        <v>0.03</v>
      </c>
      <c r="G729">
        <v>0</v>
      </c>
      <c r="H729" s="5">
        <v>137.375</v>
      </c>
      <c r="I729" t="s">
        <v>8</v>
      </c>
      <c r="J729">
        <v>135.85</v>
      </c>
      <c r="K729">
        <v>138.9</v>
      </c>
      <c r="L729">
        <v>113.64</v>
      </c>
      <c r="M729">
        <v>1</v>
      </c>
      <c r="N729">
        <v>0</v>
      </c>
      <c r="O729" s="4">
        <v>1.59668170410156</v>
      </c>
      <c r="P729" s="4">
        <v>0.73014999389648405</v>
      </c>
      <c r="Q729" s="4">
        <v>1.65954699363388</v>
      </c>
      <c r="R729" s="4">
        <v>137.375</v>
      </c>
      <c r="S729" s="4">
        <v>-0.32098130660114199</v>
      </c>
      <c r="T729" s="4">
        <v>-0.85199561692046999</v>
      </c>
      <c r="U729" s="4">
        <v>-0.62588772142834104</v>
      </c>
      <c r="V729" s="4">
        <v>2.4432015802571499E-3</v>
      </c>
      <c r="W729" s="4">
        <v>35.410034533867702</v>
      </c>
      <c r="X729" s="4">
        <v>-277.37546682050402</v>
      </c>
      <c r="Y729" s="4">
        <v>-32.780560290279098</v>
      </c>
      <c r="Z729" t="b">
        <v>0</v>
      </c>
      <c r="AA729" t="b">
        <v>1</v>
      </c>
    </row>
    <row r="730" spans="1:27" hidden="1" x14ac:dyDescent="0.2">
      <c r="A730" t="s">
        <v>29</v>
      </c>
      <c r="B730" s="1">
        <v>46311</v>
      </c>
      <c r="C730">
        <v>292.05999755859301</v>
      </c>
      <c r="D730">
        <v>335</v>
      </c>
      <c r="E730" s="4">
        <v>0.43092634749613401</v>
      </c>
      <c r="F730">
        <v>0.03</v>
      </c>
      <c r="G730">
        <v>0</v>
      </c>
      <c r="H730" s="5">
        <v>6.2750000000000004</v>
      </c>
      <c r="I730" t="s">
        <v>7</v>
      </c>
      <c r="J730" s="3" t="s">
        <v>305</v>
      </c>
      <c r="K730" s="2" t="s">
        <v>297</v>
      </c>
      <c r="L730" s="3" t="s">
        <v>182</v>
      </c>
      <c r="M730">
        <v>33</v>
      </c>
      <c r="N730">
        <v>284</v>
      </c>
      <c r="O730" s="4">
        <v>0.25931526824951101</v>
      </c>
      <c r="P730" s="4">
        <v>0.87182088823460802</v>
      </c>
      <c r="Q730" s="4">
        <v>0.24470155213023401</v>
      </c>
      <c r="R730" s="4">
        <v>6.2749999999967496</v>
      </c>
      <c r="S730" s="4">
        <v>-0.69313846182177596</v>
      </c>
      <c r="T730" s="4">
        <v>-0.85377274818940996</v>
      </c>
      <c r="U730" s="4">
        <v>0.244111331280847</v>
      </c>
      <c r="V730" s="4">
        <v>6.6876466498951102E-3</v>
      </c>
      <c r="W730" s="4">
        <v>60.152993590742703</v>
      </c>
      <c r="X730" s="4">
        <v>-19.0295451438379</v>
      </c>
      <c r="Y730" s="4">
        <v>28.018897829316199</v>
      </c>
      <c r="Z730" t="b">
        <v>1</v>
      </c>
      <c r="AA730" t="b">
        <v>0</v>
      </c>
    </row>
    <row r="731" spans="1:27" x14ac:dyDescent="0.2">
      <c r="A731" t="s">
        <v>29</v>
      </c>
      <c r="B731" s="1">
        <v>46773</v>
      </c>
      <c r="C731">
        <v>292.05999755859301</v>
      </c>
      <c r="D731">
        <v>390</v>
      </c>
      <c r="E731" s="4">
        <v>1.6958133396347299</v>
      </c>
      <c r="F731">
        <v>0.03</v>
      </c>
      <c r="G731">
        <v>0</v>
      </c>
      <c r="H731" s="5">
        <v>16.824999999999999</v>
      </c>
      <c r="I731" t="s">
        <v>7</v>
      </c>
      <c r="J731" s="2" t="s">
        <v>120</v>
      </c>
      <c r="K731">
        <v>17.850000000000001</v>
      </c>
      <c r="L731">
        <v>16.87</v>
      </c>
      <c r="M731">
        <v>2</v>
      </c>
      <c r="N731">
        <v>965</v>
      </c>
      <c r="O731" s="4">
        <v>0.30290919265747002</v>
      </c>
      <c r="P731" s="4">
        <v>0.74887178861177806</v>
      </c>
      <c r="Q731" s="4">
        <v>0.26860078337855597</v>
      </c>
      <c r="R731" s="4">
        <v>16.824999999999999</v>
      </c>
      <c r="S731" s="4">
        <v>-0.50643018089531999</v>
      </c>
      <c r="T731" s="4">
        <v>-0.856211248165335</v>
      </c>
      <c r="U731" s="4">
        <v>0.30627734588503502</v>
      </c>
      <c r="V731" s="4">
        <v>3.43518084409378E-3</v>
      </c>
      <c r="W731" s="4">
        <v>133.46859290915901</v>
      </c>
      <c r="X731" s="4">
        <v>-12.7488717943676</v>
      </c>
      <c r="Y731" s="4">
        <v>123.16075160882301</v>
      </c>
      <c r="Z731" t="b">
        <v>1</v>
      </c>
      <c r="AA731" t="b">
        <v>0</v>
      </c>
    </row>
    <row r="732" spans="1:27" hidden="1" x14ac:dyDescent="0.2">
      <c r="A732" t="s">
        <v>29</v>
      </c>
      <c r="B732" s="1">
        <v>46374</v>
      </c>
      <c r="C732">
        <v>292.05999755859301</v>
      </c>
      <c r="D732">
        <v>345</v>
      </c>
      <c r="E732" s="4">
        <v>0.60341093023648795</v>
      </c>
      <c r="F732">
        <v>0.03</v>
      </c>
      <c r="G732">
        <v>0</v>
      </c>
      <c r="H732" s="5">
        <v>7.875</v>
      </c>
      <c r="I732" t="s">
        <v>7</v>
      </c>
      <c r="J732" s="2" t="s">
        <v>269</v>
      </c>
      <c r="K732" s="3" t="s">
        <v>271</v>
      </c>
      <c r="L732" s="2" t="s">
        <v>252</v>
      </c>
      <c r="M732">
        <v>2</v>
      </c>
      <c r="N732">
        <v>1412</v>
      </c>
      <c r="O732" s="4">
        <v>0.26746338012695298</v>
      </c>
      <c r="P732" s="4">
        <v>0.84655071756114098</v>
      </c>
      <c r="Q732" s="4">
        <v>0.251152880547024</v>
      </c>
      <c r="R732" s="4">
        <v>7.875</v>
      </c>
      <c r="S732" s="4">
        <v>-0.66353490972735196</v>
      </c>
      <c r="T732" s="4">
        <v>-0.85862928564619201</v>
      </c>
      <c r="U732" s="4">
        <v>0.25349401451578002</v>
      </c>
      <c r="V732" s="4">
        <v>5.6180805349241901E-3</v>
      </c>
      <c r="W732" s="4">
        <v>72.624549483720102</v>
      </c>
      <c r="X732" s="4">
        <v>-17.0987800317329</v>
      </c>
      <c r="Y732" s="4">
        <v>39.921945474132002</v>
      </c>
      <c r="Z732" t="b">
        <v>1</v>
      </c>
      <c r="AA732" t="b">
        <v>0</v>
      </c>
    </row>
    <row r="733" spans="1:27" hidden="1" x14ac:dyDescent="0.2">
      <c r="A733" t="s">
        <v>29</v>
      </c>
      <c r="B733" s="1">
        <v>47102</v>
      </c>
      <c r="C733">
        <v>292.05999755859301</v>
      </c>
      <c r="D733">
        <v>440</v>
      </c>
      <c r="E733" s="5">
        <v>2.5965662305023098</v>
      </c>
      <c r="F733">
        <v>0.03</v>
      </c>
      <c r="G733">
        <v>0</v>
      </c>
      <c r="H733" s="5">
        <v>149</v>
      </c>
      <c r="I733" t="s">
        <v>8</v>
      </c>
      <c r="J733">
        <v>146.5</v>
      </c>
      <c r="K733">
        <v>151.5</v>
      </c>
      <c r="L733">
        <v>166</v>
      </c>
      <c r="M733">
        <v>4</v>
      </c>
      <c r="N733">
        <v>0</v>
      </c>
      <c r="O733" s="4">
        <v>0.17923794403076099</v>
      </c>
      <c r="P733" s="4">
        <v>0.66377272172407598</v>
      </c>
      <c r="Q733" s="4">
        <v>0.35735135761012099</v>
      </c>
      <c r="R733" s="4">
        <v>148.999999999919</v>
      </c>
      <c r="S733" s="4">
        <v>-0.28850080341592399</v>
      </c>
      <c r="T733" s="4">
        <v>-0.86433193222279003</v>
      </c>
      <c r="U733" s="4">
        <v>-0.61351829219626897</v>
      </c>
      <c r="V733" s="4">
        <v>2.2754594252168102E-3</v>
      </c>
      <c r="W733" s="4">
        <v>180.09766877777301</v>
      </c>
      <c r="X733" s="4">
        <v>-2.5474092023365298</v>
      </c>
      <c r="Y733" s="4">
        <v>-852.151883667324</v>
      </c>
      <c r="Z733" t="b">
        <v>0</v>
      </c>
      <c r="AA733" t="b">
        <v>1</v>
      </c>
    </row>
    <row r="734" spans="1:27" hidden="1" x14ac:dyDescent="0.2">
      <c r="A734" t="s">
        <v>29</v>
      </c>
      <c r="B734" s="1">
        <v>46191</v>
      </c>
      <c r="C734">
        <v>292.05999755859301</v>
      </c>
      <c r="D734">
        <v>420</v>
      </c>
      <c r="E734" s="5">
        <v>0.102384294092041</v>
      </c>
      <c r="F734">
        <v>0.03</v>
      </c>
      <c r="G734">
        <v>0</v>
      </c>
      <c r="H734" s="5">
        <v>169.9</v>
      </c>
      <c r="I734" t="s">
        <v>8</v>
      </c>
      <c r="J734">
        <v>168</v>
      </c>
      <c r="K734">
        <v>171.8</v>
      </c>
      <c r="L734">
        <v>149.11000000000001</v>
      </c>
      <c r="N734">
        <v>0</v>
      </c>
      <c r="O734" s="4">
        <v>2.0434008876037502</v>
      </c>
      <c r="P734" s="4">
        <v>0.69538094656808003</v>
      </c>
      <c r="Q734" s="4">
        <v>2.11639433889157</v>
      </c>
      <c r="R734" s="4">
        <v>169.9</v>
      </c>
      <c r="S734" s="4">
        <v>-0.19333877222481799</v>
      </c>
      <c r="T734" s="4">
        <v>-0.87053302134300403</v>
      </c>
      <c r="U734" s="4">
        <v>-0.57665316836366898</v>
      </c>
      <c r="V734" s="4">
        <v>1.9797383193101599E-3</v>
      </c>
      <c r="W734" s="4">
        <v>36.591640056197001</v>
      </c>
      <c r="X734" s="4">
        <v>-368.04491214549199</v>
      </c>
      <c r="Y734" s="4">
        <v>-34.638380288776503</v>
      </c>
      <c r="Z734" t="b">
        <v>0</v>
      </c>
      <c r="AA734" t="b">
        <v>1</v>
      </c>
    </row>
    <row r="735" spans="1:27" hidden="1" x14ac:dyDescent="0.2">
      <c r="A735" t="s">
        <v>29</v>
      </c>
      <c r="B735" s="1">
        <v>47102</v>
      </c>
      <c r="C735">
        <v>292.05999755859301</v>
      </c>
      <c r="D735">
        <v>420</v>
      </c>
      <c r="E735" s="4">
        <v>2.5965662305023098</v>
      </c>
      <c r="F735">
        <v>0.03</v>
      </c>
      <c r="G735">
        <v>0</v>
      </c>
      <c r="H735" s="5">
        <v>22.424999999999901</v>
      </c>
      <c r="I735" t="s">
        <v>7</v>
      </c>
      <c r="J735" s="2" t="s">
        <v>79</v>
      </c>
      <c r="K735">
        <v>23.95</v>
      </c>
      <c r="L735">
        <v>22.72</v>
      </c>
      <c r="M735">
        <v>354</v>
      </c>
      <c r="N735">
        <v>280</v>
      </c>
      <c r="O735" s="4">
        <v>0.31262894409179598</v>
      </c>
      <c r="P735" s="4">
        <v>0.69538094656808003</v>
      </c>
      <c r="Q735" s="4">
        <v>0.27100774174085002</v>
      </c>
      <c r="R735" s="4">
        <v>22.424999999999901</v>
      </c>
      <c r="S735" s="4">
        <v>-0.43518799735051</v>
      </c>
      <c r="T735" s="4">
        <v>-0.87188619512899201</v>
      </c>
      <c r="U735" s="4">
        <v>0.33171298702190999</v>
      </c>
      <c r="V735" s="4">
        <v>2.8453217160973299E-3</v>
      </c>
      <c r="W735" s="4">
        <v>170.78771769560601</v>
      </c>
      <c r="X735" s="4">
        <v>-11.1463455089158</v>
      </c>
      <c r="Y735" s="4">
        <v>193.32758323606799</v>
      </c>
      <c r="Z735" t="b">
        <v>1</v>
      </c>
      <c r="AA735" t="b">
        <v>0</v>
      </c>
    </row>
    <row r="736" spans="1:27" hidden="1" x14ac:dyDescent="0.2">
      <c r="A736" t="s">
        <v>29</v>
      </c>
      <c r="B736" s="1">
        <v>46255</v>
      </c>
      <c r="C736">
        <v>292.05999755859301</v>
      </c>
      <c r="D736">
        <v>330</v>
      </c>
      <c r="E736" s="5">
        <v>0.27760672274276199</v>
      </c>
      <c r="F736">
        <v>0.03</v>
      </c>
      <c r="G736">
        <v>0</v>
      </c>
      <c r="H736" s="5">
        <v>40.450000000000003</v>
      </c>
      <c r="I736" t="s">
        <v>8</v>
      </c>
      <c r="J736">
        <v>39.700000000000003</v>
      </c>
      <c r="K736">
        <v>41.2</v>
      </c>
      <c r="L736">
        <v>42.54</v>
      </c>
      <c r="M736">
        <v>2</v>
      </c>
      <c r="N736">
        <v>36</v>
      </c>
      <c r="O736" s="4">
        <v>0.23242955078124999</v>
      </c>
      <c r="P736" s="4">
        <v>0.885030295632102</v>
      </c>
      <c r="Q736" s="4">
        <v>0.26931639239106198</v>
      </c>
      <c r="R736" s="4">
        <v>40.450000000000003</v>
      </c>
      <c r="S736" s="4">
        <v>-0.73106915155986796</v>
      </c>
      <c r="T736" s="4">
        <v>-0.87296764282121297</v>
      </c>
      <c r="U736" s="4">
        <v>-0.76763154217650997</v>
      </c>
      <c r="V736" s="4">
        <v>7.3689097806965403E-3</v>
      </c>
      <c r="W736" s="4">
        <v>46.993756395291797</v>
      </c>
      <c r="X736" s="4">
        <v>-14.8558433245662</v>
      </c>
      <c r="Y736" s="4">
        <v>-73.467082990981098</v>
      </c>
      <c r="Z736" t="b">
        <v>0</v>
      </c>
      <c r="AA736" t="b">
        <v>0</v>
      </c>
    </row>
    <row r="737" spans="1:27" hidden="1" x14ac:dyDescent="0.2">
      <c r="A737" t="s">
        <v>29</v>
      </c>
      <c r="B737" s="1">
        <v>46374</v>
      </c>
      <c r="C737">
        <v>292.05999755859301</v>
      </c>
      <c r="D737">
        <v>350</v>
      </c>
      <c r="E737" s="5">
        <v>0.60341093023648795</v>
      </c>
      <c r="F737">
        <v>0.03</v>
      </c>
      <c r="G737">
        <v>0</v>
      </c>
      <c r="H737" s="5">
        <v>60.15</v>
      </c>
      <c r="I737" t="s">
        <v>8</v>
      </c>
      <c r="J737">
        <v>59.1</v>
      </c>
      <c r="K737">
        <v>61.2</v>
      </c>
      <c r="L737">
        <v>59.14</v>
      </c>
      <c r="M737">
        <v>20</v>
      </c>
      <c r="N737">
        <v>21</v>
      </c>
      <c r="O737" s="4">
        <v>0.20441469421386699</v>
      </c>
      <c r="P737" s="4">
        <v>0.83445713588169601</v>
      </c>
      <c r="Q737" s="4">
        <v>0.27265253682403601</v>
      </c>
      <c r="R737" s="4">
        <v>60.15</v>
      </c>
      <c r="S737" s="4">
        <v>-0.66310739886761905</v>
      </c>
      <c r="T737" s="4">
        <v>-0.87490260662520802</v>
      </c>
      <c r="U737" s="4">
        <v>-0.74636911382720905</v>
      </c>
      <c r="V737" s="4">
        <v>5.1765419423328296E-3</v>
      </c>
      <c r="W737" s="4">
        <v>72.645147055728501</v>
      </c>
      <c r="X737" s="4">
        <v>-8.0683967371075802</v>
      </c>
      <c r="Y737" s="4">
        <v>-167.82943452315499</v>
      </c>
      <c r="Z737" t="b">
        <v>0</v>
      </c>
      <c r="AA737" t="b">
        <v>0</v>
      </c>
    </row>
    <row r="738" spans="1:27" hidden="1" x14ac:dyDescent="0.2">
      <c r="A738" t="s">
        <v>29</v>
      </c>
      <c r="B738" s="1">
        <v>46171</v>
      </c>
      <c r="C738">
        <v>292.05999755859301</v>
      </c>
      <c r="D738">
        <v>310</v>
      </c>
      <c r="E738" s="5">
        <v>4.7627303797627099E-2</v>
      </c>
      <c r="F738">
        <v>0.03</v>
      </c>
      <c r="G738">
        <v>0</v>
      </c>
      <c r="H738" s="5">
        <v>19.799999999999901</v>
      </c>
      <c r="I738" t="s">
        <v>8</v>
      </c>
      <c r="J738">
        <v>19.149999999999999</v>
      </c>
      <c r="K738">
        <v>20.45</v>
      </c>
      <c r="L738">
        <v>17.559999999999999</v>
      </c>
      <c r="M738">
        <v>20</v>
      </c>
      <c r="N738">
        <v>29</v>
      </c>
      <c r="O738" s="4">
        <v>0.31671825866699199</v>
      </c>
      <c r="P738" s="4">
        <v>0.94212902438255997</v>
      </c>
      <c r="Q738" s="4">
        <v>0.31584514618882698</v>
      </c>
      <c r="R738" s="4">
        <v>19.7999999999941</v>
      </c>
      <c r="S738" s="4">
        <v>-0.80965327890289895</v>
      </c>
      <c r="T738" s="4">
        <v>-0.878582315018129</v>
      </c>
      <c r="U738" s="4">
        <v>-0.79093026127863497</v>
      </c>
      <c r="V738" s="4">
        <v>1.42786589754334E-2</v>
      </c>
      <c r="W738" s="4">
        <v>18.321531749445398</v>
      </c>
      <c r="X738" s="4">
        <v>-53.226546559777397</v>
      </c>
      <c r="Y738" s="4">
        <v>-11.9448844600784</v>
      </c>
      <c r="Z738" t="b">
        <v>0</v>
      </c>
      <c r="AA738" t="b">
        <v>0</v>
      </c>
    </row>
    <row r="739" spans="1:27" hidden="1" x14ac:dyDescent="0.2">
      <c r="A739" t="s">
        <v>29</v>
      </c>
      <c r="B739" s="1">
        <v>46402</v>
      </c>
      <c r="C739">
        <v>292.05999755859301</v>
      </c>
      <c r="D739">
        <v>350</v>
      </c>
      <c r="E739" s="4">
        <v>0.68007074488696795</v>
      </c>
      <c r="F739">
        <v>0.03</v>
      </c>
      <c r="G739">
        <v>0</v>
      </c>
      <c r="H739" s="5">
        <v>8.125</v>
      </c>
      <c r="I739" t="s">
        <v>7</v>
      </c>
      <c r="J739" s="2" t="s">
        <v>252</v>
      </c>
      <c r="K739" s="2" t="s">
        <v>262</v>
      </c>
      <c r="L739" s="2" t="s">
        <v>245</v>
      </c>
      <c r="M739">
        <v>77</v>
      </c>
      <c r="N739">
        <v>20950</v>
      </c>
      <c r="O739" s="4">
        <v>0.26728027648925701</v>
      </c>
      <c r="P739" s="4">
        <v>0.83445713588169601</v>
      </c>
      <c r="Q739" s="4">
        <v>0.25013737599406699</v>
      </c>
      <c r="R739" s="4">
        <v>8.1249999999999805</v>
      </c>
      <c r="S739" s="4">
        <v>-0.67527963526716195</v>
      </c>
      <c r="T739" s="4">
        <v>-0.88155892915569001</v>
      </c>
      <c r="U739" s="4">
        <v>0.24974905990793</v>
      </c>
      <c r="V739" s="4">
        <v>5.2718451968412896E-3</v>
      </c>
      <c r="W739" s="4">
        <v>76.496133825960101</v>
      </c>
      <c r="X739" s="4">
        <v>-16.012554017836401</v>
      </c>
      <c r="Y739" s="4">
        <v>44.079948133150701</v>
      </c>
      <c r="Z739" t="b">
        <v>1</v>
      </c>
      <c r="AA739" t="b">
        <v>0</v>
      </c>
    </row>
    <row r="740" spans="1:27" hidden="1" x14ac:dyDescent="0.2">
      <c r="A740" t="s">
        <v>29</v>
      </c>
      <c r="B740" s="1">
        <v>46555</v>
      </c>
      <c r="C740">
        <v>292.05999755859301</v>
      </c>
      <c r="D740">
        <v>420</v>
      </c>
      <c r="E740" s="5">
        <v>1.0989618995621599</v>
      </c>
      <c r="F740">
        <v>0.03</v>
      </c>
      <c r="G740">
        <v>0</v>
      </c>
      <c r="H740" s="5">
        <v>144.47499999999999</v>
      </c>
      <c r="I740" t="s">
        <v>8</v>
      </c>
      <c r="J740">
        <v>142.55000000000001</v>
      </c>
      <c r="K740">
        <v>146.4</v>
      </c>
      <c r="L740">
        <v>152.94999999999999</v>
      </c>
      <c r="M740">
        <v>20</v>
      </c>
      <c r="N740">
        <v>0</v>
      </c>
      <c r="O740" s="4">
        <v>0.42888449539184498</v>
      </c>
      <c r="P740" s="4">
        <v>0.69538094656808003</v>
      </c>
      <c r="Q740" s="4">
        <v>0.51486291120974204</v>
      </c>
      <c r="R740" s="4">
        <v>144.474999999999</v>
      </c>
      <c r="S740" s="4">
        <v>-0.34214401034125302</v>
      </c>
      <c r="T740" s="4">
        <v>-0.88188192400534404</v>
      </c>
      <c r="U740" s="4">
        <v>-0.63387874081222595</v>
      </c>
      <c r="V740" s="4">
        <v>2.3869056833056698E-3</v>
      </c>
      <c r="W740" s="4">
        <v>115.20031244027901</v>
      </c>
      <c r="X740" s="4">
        <v>-17.09746576481</v>
      </c>
      <c r="Y740" s="4">
        <v>-362.224022101407</v>
      </c>
      <c r="Z740" t="b">
        <v>0</v>
      </c>
      <c r="AA740" t="b">
        <v>1</v>
      </c>
    </row>
    <row r="741" spans="1:27" hidden="1" x14ac:dyDescent="0.2">
      <c r="A741" t="s">
        <v>29</v>
      </c>
      <c r="B741" s="1">
        <v>46738</v>
      </c>
      <c r="C741">
        <v>292.05999755859301</v>
      </c>
      <c r="D741">
        <v>390</v>
      </c>
      <c r="E741" s="4">
        <v>1.5999885702488701</v>
      </c>
      <c r="F741">
        <v>0.03</v>
      </c>
      <c r="G741">
        <v>0</v>
      </c>
      <c r="H741" s="5">
        <v>15.324999999999999</v>
      </c>
      <c r="I741" t="s">
        <v>7</v>
      </c>
      <c r="J741" s="2" t="s">
        <v>137</v>
      </c>
      <c r="K741" s="2" t="s">
        <v>132</v>
      </c>
      <c r="L741" s="2" t="s">
        <v>138</v>
      </c>
      <c r="M741">
        <v>2</v>
      </c>
      <c r="N741">
        <v>315</v>
      </c>
      <c r="O741" s="4">
        <v>0.301978415832519</v>
      </c>
      <c r="P741" s="4">
        <v>0.74887178861177806</v>
      </c>
      <c r="Q741" s="4">
        <v>0.26643360969003099</v>
      </c>
      <c r="R741" s="4">
        <v>15.3249999999981</v>
      </c>
      <c r="S741" s="4">
        <v>-0.54715516362713701</v>
      </c>
      <c r="T741" s="4">
        <v>-0.88416878061270898</v>
      </c>
      <c r="U741" s="4">
        <v>0.29213606827781702</v>
      </c>
      <c r="V741" s="4">
        <v>3.4896451329565902E-3</v>
      </c>
      <c r="W741" s="4">
        <v>126.891142765133</v>
      </c>
      <c r="X741" s="4">
        <v>-12.664983630839799</v>
      </c>
      <c r="Y741" s="4">
        <v>111.99321498097299</v>
      </c>
      <c r="Z741" t="b">
        <v>1</v>
      </c>
      <c r="AA741" t="b">
        <v>0</v>
      </c>
    </row>
    <row r="742" spans="1:27" hidden="1" x14ac:dyDescent="0.2">
      <c r="A742" t="s">
        <v>29</v>
      </c>
      <c r="B742" s="1">
        <v>46374</v>
      </c>
      <c r="C742">
        <v>292.05999755859301</v>
      </c>
      <c r="D742">
        <v>440</v>
      </c>
      <c r="E742" s="5">
        <v>0.60341093023648795</v>
      </c>
      <c r="F742">
        <v>0.03</v>
      </c>
      <c r="G742">
        <v>0</v>
      </c>
      <c r="H742" s="5">
        <v>204.17500000000001</v>
      </c>
      <c r="I742" t="s">
        <v>8</v>
      </c>
      <c r="J742">
        <v>202.2</v>
      </c>
      <c r="K742">
        <v>206.15</v>
      </c>
      <c r="L742">
        <v>197.3</v>
      </c>
      <c r="M742">
        <v>4</v>
      </c>
      <c r="N742">
        <v>0</v>
      </c>
      <c r="O742" s="4">
        <v>1.05701155090332</v>
      </c>
      <c r="P742" s="4">
        <v>0.66377272172407598</v>
      </c>
      <c r="Q742" s="4">
        <v>1.1323162486470899</v>
      </c>
      <c r="R742" s="4">
        <v>204.17500000000001</v>
      </c>
      <c r="S742" s="4">
        <v>-5.5532037372090599E-3</v>
      </c>
      <c r="T742" s="4">
        <v>-0.88513113806714805</v>
      </c>
      <c r="U742" s="4">
        <v>-0.50221539637602397</v>
      </c>
      <c r="V742" s="4">
        <v>1.5529481880724599E-3</v>
      </c>
      <c r="W742" s="4">
        <v>90.506971510859302</v>
      </c>
      <c r="X742" s="4">
        <v>-74.393777990765102</v>
      </c>
      <c r="Y742" s="4">
        <v>-211.70794825260799</v>
      </c>
      <c r="Z742" t="b">
        <v>0</v>
      </c>
      <c r="AA742" t="b">
        <v>1</v>
      </c>
    </row>
    <row r="743" spans="1:27" hidden="1" x14ac:dyDescent="0.2">
      <c r="A743" t="s">
        <v>29</v>
      </c>
      <c r="B743" s="1">
        <v>47102</v>
      </c>
      <c r="C743">
        <v>292.05999755859301</v>
      </c>
      <c r="D743">
        <v>450</v>
      </c>
      <c r="E743" s="5">
        <v>2.5965662305023098</v>
      </c>
      <c r="F743">
        <v>0.03</v>
      </c>
      <c r="G743">
        <v>0</v>
      </c>
      <c r="H743" s="5">
        <v>159.5</v>
      </c>
      <c r="I743" t="s">
        <v>8</v>
      </c>
      <c r="J743">
        <v>157</v>
      </c>
      <c r="K743">
        <v>162</v>
      </c>
      <c r="L743">
        <v>176</v>
      </c>
      <c r="M743">
        <v>4</v>
      </c>
      <c r="N743">
        <v>0</v>
      </c>
      <c r="O743" s="4">
        <v>0.192131491851806</v>
      </c>
      <c r="P743" s="4">
        <v>0.649022216796875</v>
      </c>
      <c r="Q743" s="4">
        <v>0.37405703142028002</v>
      </c>
      <c r="R743" s="4">
        <v>159.50000000006699</v>
      </c>
      <c r="S743" s="4">
        <v>-0.28658180748586698</v>
      </c>
      <c r="T743" s="4">
        <v>-0.88933223239368298</v>
      </c>
      <c r="U743" s="4">
        <v>-0.61278372703999995</v>
      </c>
      <c r="V743" s="4">
        <v>2.1750354957790498E-3</v>
      </c>
      <c r="W743" s="4">
        <v>180.19707240003501</v>
      </c>
      <c r="X743" s="4">
        <v>-2.8253575129214199</v>
      </c>
      <c r="Y743" s="4">
        <v>-878.85876930478196</v>
      </c>
      <c r="Z743" t="b">
        <v>0</v>
      </c>
      <c r="AA743" t="b">
        <v>1</v>
      </c>
    </row>
    <row r="744" spans="1:27" hidden="1" x14ac:dyDescent="0.2">
      <c r="A744" t="s">
        <v>29</v>
      </c>
      <c r="B744" s="1">
        <v>46283</v>
      </c>
      <c r="C744">
        <v>292.05999755859301</v>
      </c>
      <c r="D744">
        <v>420</v>
      </c>
      <c r="E744" s="5">
        <v>0.354266533880364</v>
      </c>
      <c r="F744">
        <v>0.03</v>
      </c>
      <c r="G744">
        <v>0</v>
      </c>
      <c r="H744" s="5">
        <v>157.42500000000001</v>
      </c>
      <c r="I744" t="s">
        <v>8</v>
      </c>
      <c r="J744">
        <v>155.9</v>
      </c>
      <c r="K744">
        <v>158.94999999999999</v>
      </c>
      <c r="L744">
        <v>147.75</v>
      </c>
      <c r="M744">
        <v>5</v>
      </c>
      <c r="N744">
        <v>0</v>
      </c>
      <c r="O744" s="4">
        <v>0.92849802947997995</v>
      </c>
      <c r="P744" s="4">
        <v>0.69538094656808003</v>
      </c>
      <c r="Q744" s="4">
        <v>0.99021381133643405</v>
      </c>
      <c r="R744" s="4">
        <v>157.42500000000001</v>
      </c>
      <c r="S744" s="4">
        <v>-0.30368303632182497</v>
      </c>
      <c r="T744" s="4">
        <v>-0.89306120314652704</v>
      </c>
      <c r="U744" s="4">
        <v>-0.61931530846377503</v>
      </c>
      <c r="V744" s="4">
        <v>2.21318588121267E-3</v>
      </c>
      <c r="W744" s="4">
        <v>66.224875915857396</v>
      </c>
      <c r="X744" s="4">
        <v>-82.403828403508797</v>
      </c>
      <c r="Y744" s="4">
        <v>-119.849157532612</v>
      </c>
      <c r="Z744" t="b">
        <v>0</v>
      </c>
      <c r="AA744" t="b">
        <v>1</v>
      </c>
    </row>
    <row r="745" spans="1:27" hidden="1" x14ac:dyDescent="0.2">
      <c r="A745" t="s">
        <v>29</v>
      </c>
      <c r="B745" s="1">
        <v>46829</v>
      </c>
      <c r="C745">
        <v>292.05999755859301</v>
      </c>
      <c r="D745">
        <v>400</v>
      </c>
      <c r="E745" s="4">
        <v>1.8491329737870399</v>
      </c>
      <c r="F745">
        <v>0.03</v>
      </c>
      <c r="G745">
        <v>0</v>
      </c>
      <c r="H745" s="5">
        <v>16.824999999999999</v>
      </c>
      <c r="I745" t="s">
        <v>7</v>
      </c>
      <c r="J745">
        <v>15.25</v>
      </c>
      <c r="K745" s="2" t="s">
        <v>115</v>
      </c>
      <c r="L745">
        <v>17.170000000000002</v>
      </c>
      <c r="M745">
        <v>24</v>
      </c>
      <c r="N745">
        <v>514</v>
      </c>
      <c r="O745" s="4">
        <v>0.30670859313964799</v>
      </c>
      <c r="P745" s="4">
        <v>0.73014999389648405</v>
      </c>
      <c r="Q745" s="4">
        <v>0.26791024596324398</v>
      </c>
      <c r="R745" s="4">
        <v>16.8249999999998</v>
      </c>
      <c r="S745" s="4">
        <v>-0.52885919327577402</v>
      </c>
      <c r="T745" s="4">
        <v>-0.89317112447443003</v>
      </c>
      <c r="U745" s="4">
        <v>0.298451565760043</v>
      </c>
      <c r="V745" s="4">
        <v>3.2600948656455199E-3</v>
      </c>
      <c r="W745" s="4">
        <v>137.762767408625</v>
      </c>
      <c r="X745" s="4">
        <v>-12.0900505949724</v>
      </c>
      <c r="Y745" s="4">
        <v>130.06942531353599</v>
      </c>
      <c r="Z745" t="b">
        <v>1</v>
      </c>
      <c r="AA745" t="b">
        <v>0</v>
      </c>
    </row>
    <row r="746" spans="1:27" hidden="1" x14ac:dyDescent="0.2">
      <c r="A746" t="s">
        <v>29</v>
      </c>
      <c r="B746" s="1">
        <v>46829</v>
      </c>
      <c r="C746">
        <v>292.05999755859301</v>
      </c>
      <c r="D746">
        <v>460</v>
      </c>
      <c r="E746" s="5">
        <v>1.8491329737870399</v>
      </c>
      <c r="F746">
        <v>0.03</v>
      </c>
      <c r="G746">
        <v>0</v>
      </c>
      <c r="H746" s="5">
        <v>201.55</v>
      </c>
      <c r="I746" t="s">
        <v>8</v>
      </c>
      <c r="J746">
        <v>0</v>
      </c>
      <c r="K746">
        <v>0</v>
      </c>
      <c r="L746">
        <v>201.55</v>
      </c>
      <c r="N746">
        <v>0</v>
      </c>
      <c r="O746" s="4">
        <v>1.0000000000000001E-5</v>
      </c>
      <c r="P746" s="4">
        <v>0.63491303817085598</v>
      </c>
      <c r="Q746" s="4">
        <v>0.61448337510447504</v>
      </c>
      <c r="R746" s="4">
        <v>201.55</v>
      </c>
      <c r="S746" s="4">
        <v>-5.9462469249429002E-2</v>
      </c>
      <c r="T746" s="4">
        <v>-0.89505434543505302</v>
      </c>
      <c r="U746" s="4">
        <v>-0.52370812112062304</v>
      </c>
      <c r="V746" s="4">
        <v>1.6318340598843299E-3</v>
      </c>
      <c r="W746" s="4">
        <v>158.16064541578001</v>
      </c>
      <c r="X746" s="4">
        <v>-15.643970583421799</v>
      </c>
      <c r="Y746" s="4">
        <v>-655.525391837857</v>
      </c>
      <c r="Z746" t="b">
        <v>0</v>
      </c>
      <c r="AA746" t="b">
        <v>1</v>
      </c>
    </row>
    <row r="747" spans="1:27" hidden="1" x14ac:dyDescent="0.2">
      <c r="A747" t="s">
        <v>29</v>
      </c>
      <c r="B747" s="1">
        <v>46555</v>
      </c>
      <c r="C747">
        <v>292.05999755859301</v>
      </c>
      <c r="D747">
        <v>450</v>
      </c>
      <c r="E747" s="5">
        <v>1.0989618995621599</v>
      </c>
      <c r="F747">
        <v>0.03</v>
      </c>
      <c r="G747">
        <v>0</v>
      </c>
      <c r="H747" s="5">
        <v>191.82499999999999</v>
      </c>
      <c r="I747" t="s">
        <v>8</v>
      </c>
      <c r="J747">
        <v>191.6</v>
      </c>
      <c r="K747">
        <v>192.05</v>
      </c>
      <c r="L747">
        <v>171.94</v>
      </c>
      <c r="M747">
        <v>2</v>
      </c>
      <c r="N747">
        <v>0</v>
      </c>
      <c r="O747" s="4">
        <v>0.61201865036010705</v>
      </c>
      <c r="P747" s="4">
        <v>0.649022216796875</v>
      </c>
      <c r="Q747" s="4">
        <v>0.715430556089373</v>
      </c>
      <c r="R747" s="4">
        <v>191.82499999999899</v>
      </c>
      <c r="S747" s="4">
        <v>-0.157431105679912</v>
      </c>
      <c r="T747" s="4">
        <v>-0.90742685660304001</v>
      </c>
      <c r="U747" s="4">
        <v>-0.56254744984138605</v>
      </c>
      <c r="V747" s="4">
        <v>1.7988596833678301E-3</v>
      </c>
      <c r="W747" s="4">
        <v>120.640065331652</v>
      </c>
      <c r="X747" s="4">
        <v>-28.585012120692198</v>
      </c>
      <c r="Y747" s="4">
        <v>-391.36517647592501</v>
      </c>
      <c r="Z747" t="b">
        <v>0</v>
      </c>
      <c r="AA747" t="b">
        <v>1</v>
      </c>
    </row>
    <row r="748" spans="1:27" hidden="1" x14ac:dyDescent="0.2">
      <c r="A748" t="s">
        <v>29</v>
      </c>
      <c r="B748" s="1">
        <v>47102</v>
      </c>
      <c r="C748">
        <v>292.05999755859301</v>
      </c>
      <c r="D748">
        <v>460</v>
      </c>
      <c r="E748" s="5">
        <v>2.5965662305023098</v>
      </c>
      <c r="F748">
        <v>0.03</v>
      </c>
      <c r="G748">
        <v>0</v>
      </c>
      <c r="H748" s="5">
        <v>169.35</v>
      </c>
      <c r="I748" t="s">
        <v>8</v>
      </c>
      <c r="J748">
        <v>165.85</v>
      </c>
      <c r="K748">
        <v>172.85</v>
      </c>
      <c r="L748">
        <v>194.5</v>
      </c>
      <c r="N748">
        <v>0</v>
      </c>
      <c r="O748" s="4">
        <v>0.208488750152587</v>
      </c>
      <c r="P748" s="4">
        <v>0.63491303817085598</v>
      </c>
      <c r="Q748" s="4">
        <v>0.38680856560295701</v>
      </c>
      <c r="R748" s="4">
        <v>169.35</v>
      </c>
      <c r="S748" s="4">
        <v>-0.292187660006128</v>
      </c>
      <c r="T748" s="4">
        <v>-0.91548573407228595</v>
      </c>
      <c r="U748" s="4">
        <v>-0.61492842697017802</v>
      </c>
      <c r="V748" s="4">
        <v>2.0999238964043501E-3</v>
      </c>
      <c r="W748" s="4">
        <v>179.90498501784401</v>
      </c>
      <c r="X748" s="4">
        <v>-2.9317769418539399</v>
      </c>
      <c r="Y748" s="4">
        <v>-906.06138657345696</v>
      </c>
      <c r="Z748" t="b">
        <v>0</v>
      </c>
      <c r="AA748" t="b">
        <v>1</v>
      </c>
    </row>
    <row r="749" spans="1:27" hidden="1" x14ac:dyDescent="0.2">
      <c r="A749" t="s">
        <v>29</v>
      </c>
      <c r="B749" s="1">
        <v>46220</v>
      </c>
      <c r="C749">
        <v>292.05999755859301</v>
      </c>
      <c r="D749">
        <v>320</v>
      </c>
      <c r="E749" s="4">
        <v>0.18178195212440099</v>
      </c>
      <c r="F749">
        <v>0.03</v>
      </c>
      <c r="G749">
        <v>0</v>
      </c>
      <c r="H749" s="5">
        <v>3.2249999999999899</v>
      </c>
      <c r="I749" t="s">
        <v>7</v>
      </c>
      <c r="J749" s="3" t="s">
        <v>358</v>
      </c>
      <c r="K749" s="2" t="s">
        <v>365</v>
      </c>
      <c r="L749" s="2" t="s">
        <v>337</v>
      </c>
      <c r="M749">
        <v>298</v>
      </c>
      <c r="N749">
        <v>28439</v>
      </c>
      <c r="O749" s="4">
        <v>0.24057766265869099</v>
      </c>
      <c r="P749" s="4">
        <v>0.91268749237060498</v>
      </c>
      <c r="Q749" s="4">
        <v>0.23255734168412401</v>
      </c>
      <c r="R749" s="4">
        <v>3.2250000000097101</v>
      </c>
      <c r="S749" s="4">
        <v>-0.81684583143414902</v>
      </c>
      <c r="T749" s="4">
        <v>-0.91599873487101502</v>
      </c>
      <c r="U749" s="4">
        <v>0.20700826848044299</v>
      </c>
      <c r="V749" s="4">
        <v>9.8683343321237793E-3</v>
      </c>
      <c r="W749" s="4">
        <v>35.585152105795103</v>
      </c>
      <c r="X749" s="4">
        <v>-24.479418780816001</v>
      </c>
      <c r="Y749" s="4">
        <v>10.404078142433001</v>
      </c>
      <c r="Z749" t="b">
        <v>1</v>
      </c>
      <c r="AA749" t="b">
        <v>0</v>
      </c>
    </row>
    <row r="750" spans="1:27" hidden="1" x14ac:dyDescent="0.2">
      <c r="A750" t="s">
        <v>29</v>
      </c>
      <c r="B750" s="1">
        <v>46465</v>
      </c>
      <c r="C750">
        <v>292.05999755859301</v>
      </c>
      <c r="D750">
        <v>370</v>
      </c>
      <c r="E750" s="5">
        <v>0.852555335781364</v>
      </c>
      <c r="F750">
        <v>0.03</v>
      </c>
      <c r="G750">
        <v>0</v>
      </c>
      <c r="H750" s="5">
        <v>79.275000000000006</v>
      </c>
      <c r="I750" t="s">
        <v>8</v>
      </c>
      <c r="J750">
        <v>77.25</v>
      </c>
      <c r="K750">
        <v>81.3</v>
      </c>
      <c r="L750">
        <v>79.150000000000006</v>
      </c>
      <c r="M750">
        <v>40</v>
      </c>
      <c r="N750">
        <v>40</v>
      </c>
      <c r="O750" s="4">
        <v>0.208504008789062</v>
      </c>
      <c r="P750" s="4">
        <v>0.78935134475295599</v>
      </c>
      <c r="Q750" s="4">
        <v>0.29072050007456102</v>
      </c>
      <c r="R750" s="4">
        <v>79.275000000028299</v>
      </c>
      <c r="S750" s="4">
        <v>-0.65170215250411101</v>
      </c>
      <c r="T750" s="4">
        <v>-0.92013579552260905</v>
      </c>
      <c r="U750" s="4">
        <v>-0.74270333313131398</v>
      </c>
      <c r="V750" s="4">
        <v>4.1150508073103604E-3</v>
      </c>
      <c r="W750" s="4">
        <v>86.999666933559297</v>
      </c>
      <c r="X750" s="4">
        <v>-5.9477308416697197</v>
      </c>
      <c r="Y750" s="4">
        <v>-252.51745579217999</v>
      </c>
      <c r="Z750" t="b">
        <v>0</v>
      </c>
      <c r="AA750" t="b">
        <v>1</v>
      </c>
    </row>
    <row r="751" spans="1:27" hidden="1" x14ac:dyDescent="0.2">
      <c r="A751" t="s">
        <v>29</v>
      </c>
      <c r="B751" s="1">
        <v>46738</v>
      </c>
      <c r="C751">
        <v>292.05999755859301</v>
      </c>
      <c r="D751">
        <v>435</v>
      </c>
      <c r="E751" s="5">
        <v>1.5999885702488701</v>
      </c>
      <c r="F751">
        <v>0.03</v>
      </c>
      <c r="G751">
        <v>0</v>
      </c>
      <c r="H751" s="5">
        <v>238.5</v>
      </c>
      <c r="I751" t="s">
        <v>8</v>
      </c>
      <c r="J751">
        <v>236</v>
      </c>
      <c r="K751">
        <v>241</v>
      </c>
      <c r="L751">
        <v>221.93</v>
      </c>
      <c r="N751">
        <v>0</v>
      </c>
      <c r="O751" s="4">
        <v>0.91308680664062503</v>
      </c>
      <c r="P751" s="4">
        <v>0.67140229323814604</v>
      </c>
      <c r="Q751" s="4">
        <v>1.0336657847611499</v>
      </c>
      <c r="R751" s="4">
        <v>238.49999999999901</v>
      </c>
      <c r="S751" s="4">
        <v>0.38576088349409599</v>
      </c>
      <c r="T751" s="4">
        <v>-0.92172973408177294</v>
      </c>
      <c r="U751" s="4">
        <v>-0.34983688379584399</v>
      </c>
      <c r="V751" s="4">
        <v>9.6980721256249099E-4</v>
      </c>
      <c r="W751" s="4">
        <v>136.81275405572899</v>
      </c>
      <c r="X751" s="4">
        <v>-33.9734470394122</v>
      </c>
      <c r="Y751" s="4">
        <v>-545.07348127199998</v>
      </c>
      <c r="Z751" t="b">
        <v>0</v>
      </c>
      <c r="AA751" t="b">
        <v>1</v>
      </c>
    </row>
    <row r="752" spans="1:27" hidden="1" x14ac:dyDescent="0.2">
      <c r="A752" t="s">
        <v>29</v>
      </c>
      <c r="B752" s="1">
        <v>46402</v>
      </c>
      <c r="C752">
        <v>292.05999755859301</v>
      </c>
      <c r="D752">
        <v>440</v>
      </c>
      <c r="E752" s="5">
        <v>0.68007074488696795</v>
      </c>
      <c r="F752">
        <v>0.03</v>
      </c>
      <c r="G752">
        <v>0</v>
      </c>
      <c r="H752" s="5">
        <v>177.39999999999901</v>
      </c>
      <c r="I752" t="s">
        <v>8</v>
      </c>
      <c r="J752">
        <v>175.6</v>
      </c>
      <c r="K752">
        <v>179.2</v>
      </c>
      <c r="L752">
        <v>162.08000000000001</v>
      </c>
      <c r="M752">
        <v>20</v>
      </c>
      <c r="N752">
        <v>0</v>
      </c>
      <c r="O752" s="4">
        <v>0.70959763061523395</v>
      </c>
      <c r="P752" s="4">
        <v>0.66377272172407598</v>
      </c>
      <c r="Q752" s="4">
        <v>0.79331395245541303</v>
      </c>
      <c r="R752" s="4">
        <v>177.39999999999901</v>
      </c>
      <c r="S752" s="4">
        <v>-0.26812659224565399</v>
      </c>
      <c r="T752" s="4">
        <v>-0.92234406492075205</v>
      </c>
      <c r="U752" s="4">
        <v>-0.60569906132193896</v>
      </c>
      <c r="V752" s="4">
        <v>2.01420991055611E-3</v>
      </c>
      <c r="W752" s="4">
        <v>92.693241204768</v>
      </c>
      <c r="X752" s="4">
        <v>-43.435097793506699</v>
      </c>
      <c r="Y752" s="4">
        <v>-240.94938207867699</v>
      </c>
      <c r="Z752" t="b">
        <v>0</v>
      </c>
      <c r="AA752" t="b">
        <v>1</v>
      </c>
    </row>
    <row r="753" spans="1:27" hidden="1" x14ac:dyDescent="0.2">
      <c r="A753" t="s">
        <v>29</v>
      </c>
      <c r="B753" s="1">
        <v>46738</v>
      </c>
      <c r="C753">
        <v>292.05999755859301</v>
      </c>
      <c r="D753">
        <v>395</v>
      </c>
      <c r="E753" s="4">
        <v>1.5999885702488701</v>
      </c>
      <c r="F753">
        <v>0.03</v>
      </c>
      <c r="G753">
        <v>0</v>
      </c>
      <c r="H753" s="5">
        <v>14.425000000000001</v>
      </c>
      <c r="I753" t="s">
        <v>7</v>
      </c>
      <c r="J753">
        <v>13.15</v>
      </c>
      <c r="K753" s="2" t="s">
        <v>134</v>
      </c>
      <c r="L753" s="3" t="s">
        <v>146</v>
      </c>
      <c r="M753">
        <v>2</v>
      </c>
      <c r="N753">
        <v>352</v>
      </c>
      <c r="O753" s="4">
        <v>0.30149013946533199</v>
      </c>
      <c r="P753" s="4">
        <v>0.73939239888251496</v>
      </c>
      <c r="Q753" s="4">
        <v>0.26621860572332201</v>
      </c>
      <c r="R753" s="4">
        <v>14.4249999999998</v>
      </c>
      <c r="S753" s="4">
        <v>-0.58569939181920305</v>
      </c>
      <c r="T753" s="4">
        <v>-0.92244104887985601</v>
      </c>
      <c r="U753" s="4">
        <v>0.27903877143148498</v>
      </c>
      <c r="V753" s="4">
        <v>3.4170405616595701E-3</v>
      </c>
      <c r="W753" s="4">
        <v>124.150814565522</v>
      </c>
      <c r="X753" s="4">
        <v>-12.3407234056875</v>
      </c>
      <c r="Y753" s="4">
        <v>107.312934039295</v>
      </c>
      <c r="Z753" t="b">
        <v>1</v>
      </c>
      <c r="AA753" t="b">
        <v>0</v>
      </c>
    </row>
    <row r="754" spans="1:27" hidden="1" x14ac:dyDescent="0.2">
      <c r="A754" t="s">
        <v>29</v>
      </c>
      <c r="B754" s="1">
        <v>46191</v>
      </c>
      <c r="C754">
        <v>292.05999755859301</v>
      </c>
      <c r="D754">
        <v>390</v>
      </c>
      <c r="E754" s="5">
        <v>0.102384294092041</v>
      </c>
      <c r="F754">
        <v>0.03</v>
      </c>
      <c r="G754">
        <v>0</v>
      </c>
      <c r="H754" s="5">
        <v>114.3</v>
      </c>
      <c r="I754" t="s">
        <v>8</v>
      </c>
      <c r="J754">
        <v>112.65</v>
      </c>
      <c r="K754">
        <v>115.95</v>
      </c>
      <c r="L754">
        <v>144</v>
      </c>
      <c r="M754">
        <v>1</v>
      </c>
      <c r="N754">
        <v>0</v>
      </c>
      <c r="O754" s="4">
        <v>1.16284598266601</v>
      </c>
      <c r="P754" s="4">
        <v>0.74887178861177806</v>
      </c>
      <c r="Q754" s="4">
        <v>1.21937711368031</v>
      </c>
      <c r="R754" s="4">
        <v>114.299999999999</v>
      </c>
      <c r="S754" s="4">
        <v>-0.538224225987881</v>
      </c>
      <c r="T754" s="4">
        <v>-0.92839497711695396</v>
      </c>
      <c r="U754" s="4">
        <v>-0.70478887158484405</v>
      </c>
      <c r="V754" s="4">
        <v>3.02885798874421E-3</v>
      </c>
      <c r="W754" s="4">
        <v>32.254806866352901</v>
      </c>
      <c r="X754" s="4">
        <v>-182.470032381603</v>
      </c>
      <c r="Y754" s="4">
        <v>-32.777373038749197</v>
      </c>
      <c r="Z754" t="b">
        <v>0</v>
      </c>
      <c r="AA754" t="b">
        <v>1</v>
      </c>
    </row>
    <row r="755" spans="1:27" hidden="1" x14ac:dyDescent="0.2">
      <c r="A755" t="s">
        <v>29</v>
      </c>
      <c r="B755" s="1">
        <v>47102</v>
      </c>
      <c r="C755">
        <v>292.05999755859301</v>
      </c>
      <c r="D755">
        <v>430</v>
      </c>
      <c r="E755" s="4">
        <v>2.5965662305023098</v>
      </c>
      <c r="F755">
        <v>0.03</v>
      </c>
      <c r="G755">
        <v>0</v>
      </c>
      <c r="H755" s="5">
        <v>20.424999999999901</v>
      </c>
      <c r="I755" t="s">
        <v>7</v>
      </c>
      <c r="J755" s="2" t="s">
        <v>98</v>
      </c>
      <c r="K755">
        <v>21.95</v>
      </c>
      <c r="L755" s="2" t="s">
        <v>79</v>
      </c>
      <c r="M755">
        <v>10</v>
      </c>
      <c r="N755">
        <v>127</v>
      </c>
      <c r="O755" s="4">
        <v>0.31017230361938403</v>
      </c>
      <c r="P755" s="4">
        <v>0.67920929664789198</v>
      </c>
      <c r="Q755" s="4">
        <v>0.269237633885063</v>
      </c>
      <c r="R755" s="4">
        <v>20.424999999999901</v>
      </c>
      <c r="S755" s="4">
        <v>-0.495147850694798</v>
      </c>
      <c r="T755" s="4">
        <v>-0.92899372069278796</v>
      </c>
      <c r="U755" s="4">
        <v>0.31024787941770898</v>
      </c>
      <c r="V755" s="4">
        <v>2.7852502973394E-3</v>
      </c>
      <c r="W755" s="4">
        <v>166.09002619334899</v>
      </c>
      <c r="X755" s="4">
        <v>-10.7165070669037</v>
      </c>
      <c r="Y755" s="4">
        <v>182.24258422529701</v>
      </c>
      <c r="Z755" t="b">
        <v>1</v>
      </c>
      <c r="AA755" t="b">
        <v>0</v>
      </c>
    </row>
    <row r="756" spans="1:27" x14ac:dyDescent="0.2">
      <c r="A756" t="s">
        <v>29</v>
      </c>
      <c r="B756" s="1">
        <v>46773</v>
      </c>
      <c r="C756">
        <v>292.05999755859301</v>
      </c>
      <c r="D756">
        <v>400</v>
      </c>
      <c r="E756" s="4">
        <v>1.6958133396347299</v>
      </c>
      <c r="F756">
        <v>0.03</v>
      </c>
      <c r="G756">
        <v>0</v>
      </c>
      <c r="H756" s="5">
        <v>14.925000000000001</v>
      </c>
      <c r="I756" t="s">
        <v>7</v>
      </c>
      <c r="J756" s="2" t="s">
        <v>143</v>
      </c>
      <c r="K756">
        <v>15.95</v>
      </c>
      <c r="L756" s="2" t="s">
        <v>139</v>
      </c>
      <c r="M756">
        <v>158</v>
      </c>
      <c r="N756">
        <v>1770</v>
      </c>
      <c r="O756" s="4">
        <v>0.301184966735839</v>
      </c>
      <c r="P756" s="4">
        <v>0.73014999389648405</v>
      </c>
      <c r="Q756" s="4">
        <v>0.26757649732938799</v>
      </c>
      <c r="R756" s="4">
        <v>14.924999999999899</v>
      </c>
      <c r="S756" s="4">
        <v>-0.58236416420322001</v>
      </c>
      <c r="T756" s="4">
        <v>-0.93081137137438896</v>
      </c>
      <c r="U756" s="4">
        <v>0.28016070716869201</v>
      </c>
      <c r="V756" s="4">
        <v>3.3086889714197499E-3</v>
      </c>
      <c r="W756" s="4">
        <v>128.06371906383001</v>
      </c>
      <c r="X756" s="4">
        <v>-12.110326797506699</v>
      </c>
      <c r="Y756" s="4">
        <v>113.44776798369099</v>
      </c>
      <c r="Z756" t="b">
        <v>1</v>
      </c>
      <c r="AA756" t="b">
        <v>0</v>
      </c>
    </row>
    <row r="757" spans="1:27" hidden="1" x14ac:dyDescent="0.2">
      <c r="A757" t="s">
        <v>29</v>
      </c>
      <c r="B757" s="1">
        <v>46555</v>
      </c>
      <c r="C757">
        <v>292.05999755859301</v>
      </c>
      <c r="D757">
        <v>460</v>
      </c>
      <c r="E757" s="5">
        <v>1.0989618995621599</v>
      </c>
      <c r="F757">
        <v>0.03</v>
      </c>
      <c r="G757">
        <v>0</v>
      </c>
      <c r="H757" s="5">
        <v>201.82499999999999</v>
      </c>
      <c r="I757" t="s">
        <v>8</v>
      </c>
      <c r="J757">
        <v>201.6</v>
      </c>
      <c r="K757">
        <v>202.05</v>
      </c>
      <c r="L757">
        <v>186.3</v>
      </c>
      <c r="N757">
        <v>0</v>
      </c>
      <c r="O757" s="4">
        <v>0.62569038864135695</v>
      </c>
      <c r="P757" s="4">
        <v>0.63491303817085598</v>
      </c>
      <c r="Q757" s="4">
        <v>0.732466104837456</v>
      </c>
      <c r="R757" s="4">
        <v>201.82499999999999</v>
      </c>
      <c r="S757" s="4">
        <v>-0.16474247571936801</v>
      </c>
      <c r="T757" s="4">
        <v>-0.93259682810557099</v>
      </c>
      <c r="U757" s="4">
        <v>-0.56542665853227303</v>
      </c>
      <c r="V757" s="4">
        <v>1.7549540268035799E-3</v>
      </c>
      <c r="W757" s="4">
        <v>120.498063307718</v>
      </c>
      <c r="X757" s="4">
        <v>-29.1475128637416</v>
      </c>
      <c r="Y757" s="4">
        <v>-403.27891438269501</v>
      </c>
      <c r="Z757" t="b">
        <v>0</v>
      </c>
      <c r="AA757" t="b">
        <v>1</v>
      </c>
    </row>
    <row r="758" spans="1:27" hidden="1" x14ac:dyDescent="0.2">
      <c r="A758" t="s">
        <v>29</v>
      </c>
      <c r="B758" s="1">
        <v>46402</v>
      </c>
      <c r="C758">
        <v>292.05999755859301</v>
      </c>
      <c r="D758">
        <v>450</v>
      </c>
      <c r="E758" s="5">
        <v>0.68007074488696795</v>
      </c>
      <c r="F758">
        <v>0.03</v>
      </c>
      <c r="G758">
        <v>0</v>
      </c>
      <c r="H758" s="5">
        <v>245.9</v>
      </c>
      <c r="I758" t="s">
        <v>8</v>
      </c>
      <c r="J758">
        <v>0</v>
      </c>
      <c r="K758">
        <v>0</v>
      </c>
      <c r="L758">
        <v>245.9</v>
      </c>
      <c r="M758">
        <v>1</v>
      </c>
      <c r="N758">
        <v>0</v>
      </c>
      <c r="O758" s="4">
        <v>1.0000000000000001E-5</v>
      </c>
      <c r="P758" s="4">
        <v>0.649022216796875</v>
      </c>
      <c r="Q758" s="4">
        <v>1.4294567537082301</v>
      </c>
      <c r="R758" s="4">
        <v>245.9</v>
      </c>
      <c r="S758" s="4">
        <v>0.24000572194102901</v>
      </c>
      <c r="T758" s="4">
        <v>-0.93881583012528103</v>
      </c>
      <c r="U758" s="4">
        <v>-0.40516291038431301</v>
      </c>
      <c r="V758" s="4">
        <v>1.12585288167133E-3</v>
      </c>
      <c r="W758" s="4">
        <v>93.357865158992595</v>
      </c>
      <c r="X758" s="4">
        <v>-87.188594021073897</v>
      </c>
      <c r="Y758" s="4">
        <v>-247.70344500310199</v>
      </c>
      <c r="Z758" t="b">
        <v>0</v>
      </c>
      <c r="AA758" t="b">
        <v>1</v>
      </c>
    </row>
    <row r="759" spans="1:27" hidden="1" x14ac:dyDescent="0.2">
      <c r="A759" t="s">
        <v>29</v>
      </c>
      <c r="B759" s="1">
        <v>46374</v>
      </c>
      <c r="C759">
        <v>292.05999755859301</v>
      </c>
      <c r="D759">
        <v>450</v>
      </c>
      <c r="E759" s="5">
        <v>0.60341093023648795</v>
      </c>
      <c r="F759">
        <v>0.03</v>
      </c>
      <c r="G759">
        <v>0</v>
      </c>
      <c r="H759" s="5">
        <v>191.75</v>
      </c>
      <c r="I759" t="s">
        <v>8</v>
      </c>
      <c r="J759">
        <v>189.9</v>
      </c>
      <c r="K759">
        <v>193.6</v>
      </c>
      <c r="L759">
        <v>176.02</v>
      </c>
      <c r="M759">
        <v>8</v>
      </c>
      <c r="N759">
        <v>0</v>
      </c>
      <c r="O759" s="4">
        <v>0.823396541442871</v>
      </c>
      <c r="P759" s="4">
        <v>0.649022216796875</v>
      </c>
      <c r="Q759" s="4">
        <v>0.90423786135875495</v>
      </c>
      <c r="R759" s="4">
        <v>191.74999999999901</v>
      </c>
      <c r="S759" s="4">
        <v>-0.23846221908644299</v>
      </c>
      <c r="T759" s="4">
        <v>-0.94086993529395202</v>
      </c>
      <c r="U759" s="4">
        <v>-0.59423869249183503</v>
      </c>
      <c r="V759" s="4">
        <v>1.8901697309808201E-3</v>
      </c>
      <c r="W759" s="4">
        <v>87.971261306505298</v>
      </c>
      <c r="X759" s="4">
        <v>-54.955304725148999</v>
      </c>
      <c r="Y759" s="4">
        <v>-220.428034892715</v>
      </c>
      <c r="Z759" t="b">
        <v>0</v>
      </c>
      <c r="AA759" t="b">
        <v>1</v>
      </c>
    </row>
    <row r="760" spans="1:27" hidden="1" x14ac:dyDescent="0.2">
      <c r="A760" t="s">
        <v>29</v>
      </c>
      <c r="B760" s="1">
        <v>46255</v>
      </c>
      <c r="C760">
        <v>292.05999755859301</v>
      </c>
      <c r="D760">
        <v>330</v>
      </c>
      <c r="E760" s="4">
        <v>0.27760672274276199</v>
      </c>
      <c r="F760">
        <v>0.03</v>
      </c>
      <c r="G760">
        <v>0</v>
      </c>
      <c r="H760" s="5">
        <v>4.1749999999999998</v>
      </c>
      <c r="I760" t="s">
        <v>7</v>
      </c>
      <c r="J760" s="2" t="s">
        <v>282</v>
      </c>
      <c r="K760" s="3" t="s">
        <v>344</v>
      </c>
      <c r="L760" s="2" t="s">
        <v>345</v>
      </c>
      <c r="M760">
        <v>63</v>
      </c>
      <c r="N760">
        <v>2971</v>
      </c>
      <c r="O760" s="4">
        <v>0.256049920043945</v>
      </c>
      <c r="P760" s="4">
        <v>0.885030295632102</v>
      </c>
      <c r="Q760" s="4">
        <v>0.245803555243126</v>
      </c>
      <c r="R760" s="4">
        <v>4.1750000000014902</v>
      </c>
      <c r="S760" s="4">
        <v>-0.81398211501698003</v>
      </c>
      <c r="T760" s="4">
        <v>-0.94349206918652795</v>
      </c>
      <c r="U760" s="4">
        <v>0.20782759844123799</v>
      </c>
      <c r="V760" s="4">
        <v>7.5728659305474401E-3</v>
      </c>
      <c r="W760" s="4">
        <v>44.078069152498998</v>
      </c>
      <c r="X760" s="4">
        <v>-21.2098936351539</v>
      </c>
      <c r="Y760" s="4">
        <v>15.6912002936443</v>
      </c>
      <c r="Z760" t="b">
        <v>1</v>
      </c>
      <c r="AA760" t="b">
        <v>0</v>
      </c>
    </row>
    <row r="761" spans="1:27" hidden="1" x14ac:dyDescent="0.2">
      <c r="A761" t="s">
        <v>29</v>
      </c>
      <c r="B761" s="1">
        <v>46191</v>
      </c>
      <c r="C761">
        <v>292.05999755859301</v>
      </c>
      <c r="D761">
        <v>315</v>
      </c>
      <c r="E761" s="5">
        <v>0.102384294092041</v>
      </c>
      <c r="F761">
        <v>0.03</v>
      </c>
      <c r="G761">
        <v>0</v>
      </c>
      <c r="H761" s="5">
        <v>24.375</v>
      </c>
      <c r="I761" t="s">
        <v>8</v>
      </c>
      <c r="J761">
        <v>23.45</v>
      </c>
      <c r="K761" s="2" t="s">
        <v>62</v>
      </c>
      <c r="L761">
        <v>24.28</v>
      </c>
      <c r="M761">
        <v>2</v>
      </c>
      <c r="N761">
        <v>38</v>
      </c>
      <c r="O761" s="4">
        <v>0.24860370544433499</v>
      </c>
      <c r="P761" s="4">
        <v>0.92717459542410696</v>
      </c>
      <c r="Q761" s="4">
        <v>0.249982284913769</v>
      </c>
      <c r="R761" s="4">
        <v>24.374999999999499</v>
      </c>
      <c r="S761" s="4">
        <v>-0.86691293502736499</v>
      </c>
      <c r="T761" s="4">
        <v>-0.94690113127896303</v>
      </c>
      <c r="U761" s="4">
        <v>-0.80700514216760999</v>
      </c>
      <c r="V761" s="4">
        <v>1.1727830320178901E-2</v>
      </c>
      <c r="W761" s="4">
        <v>25.603798580163598</v>
      </c>
      <c r="X761" s="4">
        <v>-23.455148798352798</v>
      </c>
      <c r="Y761" s="4">
        <v>-26.6269727742493</v>
      </c>
      <c r="Z761" t="b">
        <v>0</v>
      </c>
      <c r="AA761" t="b">
        <v>0</v>
      </c>
    </row>
    <row r="762" spans="1:27" hidden="1" x14ac:dyDescent="0.2">
      <c r="A762" t="s">
        <v>29</v>
      </c>
      <c r="B762" s="1">
        <v>46311</v>
      </c>
      <c r="C762">
        <v>292.05999755859301</v>
      </c>
      <c r="D762">
        <v>340</v>
      </c>
      <c r="E762" s="4">
        <v>0.43092634749613401</v>
      </c>
      <c r="F762">
        <v>0.03</v>
      </c>
      <c r="G762">
        <v>0</v>
      </c>
      <c r="H762" s="5">
        <v>5.3</v>
      </c>
      <c r="I762" t="s">
        <v>7</v>
      </c>
      <c r="J762" s="2" t="s">
        <v>322</v>
      </c>
      <c r="K762" s="2" t="s">
        <v>256</v>
      </c>
      <c r="L762" s="3" t="s">
        <v>249</v>
      </c>
      <c r="M762">
        <v>126</v>
      </c>
      <c r="N762">
        <v>376</v>
      </c>
      <c r="O762" s="4">
        <v>0.25714854187011699</v>
      </c>
      <c r="P762" s="4">
        <v>0.85899999281939299</v>
      </c>
      <c r="Q762" s="4">
        <v>0.243522989429315</v>
      </c>
      <c r="R762" s="4">
        <v>5.3000000000000096</v>
      </c>
      <c r="S762" s="4">
        <v>-0.78994355747364897</v>
      </c>
      <c r="T762" s="4">
        <v>-0.94980417658517602</v>
      </c>
      <c r="U762" s="4">
        <v>0.21478036596210401</v>
      </c>
      <c r="V762" s="4">
        <v>6.25452408494169E-3</v>
      </c>
      <c r="W762" s="4">
        <v>55.986257653245197</v>
      </c>
      <c r="X762" s="4">
        <v>-17.542202616429101</v>
      </c>
      <c r="Y762" s="4">
        <v>24.747562839860699</v>
      </c>
      <c r="Z762" t="b">
        <v>1</v>
      </c>
      <c r="AA762" t="b">
        <v>0</v>
      </c>
    </row>
    <row r="763" spans="1:27" hidden="1" x14ac:dyDescent="0.2">
      <c r="A763" t="s">
        <v>29</v>
      </c>
      <c r="B763" s="1">
        <v>46255</v>
      </c>
      <c r="C763">
        <v>292.05999755859301</v>
      </c>
      <c r="D763">
        <v>335</v>
      </c>
      <c r="E763" s="5">
        <v>0.27760672274276199</v>
      </c>
      <c r="F763">
        <v>0.03</v>
      </c>
      <c r="G763">
        <v>0</v>
      </c>
      <c r="H763" s="5">
        <v>44.8</v>
      </c>
      <c r="I763" t="s">
        <v>8</v>
      </c>
      <c r="J763">
        <v>44.05</v>
      </c>
      <c r="K763">
        <v>45.55</v>
      </c>
      <c r="L763">
        <v>45.28</v>
      </c>
      <c r="M763">
        <v>1</v>
      </c>
      <c r="N763">
        <v>4</v>
      </c>
      <c r="O763" s="4">
        <v>0.232856792602539</v>
      </c>
      <c r="P763" s="4">
        <v>0.87182088823460802</v>
      </c>
      <c r="Q763" s="4">
        <v>0.275517776729717</v>
      </c>
      <c r="R763" s="4">
        <v>44.800000000003699</v>
      </c>
      <c r="S763" s="4">
        <v>-0.81497450427206597</v>
      </c>
      <c r="T763" s="4">
        <v>-0.96014040556209401</v>
      </c>
      <c r="U763" s="4">
        <v>-0.79245654790784203</v>
      </c>
      <c r="V763" s="4">
        <v>6.7506838845950001E-3</v>
      </c>
      <c r="W763" s="4">
        <v>44.042456146360699</v>
      </c>
      <c r="X763" s="4">
        <v>-13.5681761444829</v>
      </c>
      <c r="Y763" s="4">
        <v>-76.6874295504754</v>
      </c>
      <c r="Z763" t="b">
        <v>0</v>
      </c>
      <c r="AA763" t="b">
        <v>0</v>
      </c>
    </row>
    <row r="764" spans="1:27" hidden="1" x14ac:dyDescent="0.2">
      <c r="A764" t="s">
        <v>29</v>
      </c>
      <c r="B764" s="1">
        <v>46738</v>
      </c>
      <c r="C764">
        <v>292.05999755859301</v>
      </c>
      <c r="D764">
        <v>400</v>
      </c>
      <c r="E764" s="4">
        <v>1.5999885702488701</v>
      </c>
      <c r="F764">
        <v>0.03</v>
      </c>
      <c r="G764">
        <v>0</v>
      </c>
      <c r="H764" s="5">
        <v>13.55</v>
      </c>
      <c r="I764" t="s">
        <v>7</v>
      </c>
      <c r="J764" s="2" t="s">
        <v>154</v>
      </c>
      <c r="K764" s="2" t="s">
        <v>142</v>
      </c>
      <c r="L764">
        <v>14</v>
      </c>
      <c r="M764">
        <v>44</v>
      </c>
      <c r="N764">
        <v>4908</v>
      </c>
      <c r="O764" s="4">
        <v>0.30062039718627898</v>
      </c>
      <c r="P764" s="4">
        <v>0.73014999389648405</v>
      </c>
      <c r="Q764" s="4">
        <v>0.26581485450131298</v>
      </c>
      <c r="R764" s="4">
        <v>13.549999999999899</v>
      </c>
      <c r="S764" s="4">
        <v>-0.62451125442733602</v>
      </c>
      <c r="T764" s="4">
        <v>-0.96074220392429399</v>
      </c>
      <c r="U764" s="4">
        <v>0.26614594076172798</v>
      </c>
      <c r="V764" s="4">
        <v>3.3427952076592799E-3</v>
      </c>
      <c r="W764" s="4">
        <v>121.269071528827</v>
      </c>
      <c r="X764" s="4">
        <v>-11.998964634341201</v>
      </c>
      <c r="Y764" s="4">
        <v>102.688198926471</v>
      </c>
      <c r="Z764" t="b">
        <v>1</v>
      </c>
      <c r="AA764" t="b">
        <v>0</v>
      </c>
    </row>
    <row r="765" spans="1:27" hidden="1" x14ac:dyDescent="0.2">
      <c r="A765" t="s">
        <v>29</v>
      </c>
      <c r="B765" s="1">
        <v>46829</v>
      </c>
      <c r="C765">
        <v>292.05999755859301</v>
      </c>
      <c r="D765">
        <v>490</v>
      </c>
      <c r="E765" s="5">
        <v>1.8491329737870399</v>
      </c>
      <c r="F765">
        <v>0.03</v>
      </c>
      <c r="G765">
        <v>0</v>
      </c>
      <c r="H765" s="5">
        <v>240</v>
      </c>
      <c r="I765" t="s">
        <v>8</v>
      </c>
      <c r="J765">
        <v>237.5</v>
      </c>
      <c r="K765">
        <v>242.5</v>
      </c>
      <c r="L765">
        <v>209.65</v>
      </c>
      <c r="M765">
        <v>1</v>
      </c>
      <c r="N765">
        <v>0</v>
      </c>
      <c r="O765" s="4">
        <v>0.56699041412353501</v>
      </c>
      <c r="P765" s="4">
        <v>0.59604081134406806</v>
      </c>
      <c r="Q765" s="4">
        <v>0.70972229423087396</v>
      </c>
      <c r="R765" s="4">
        <v>240.000000000016</v>
      </c>
      <c r="S765" s="4">
        <v>3.8724384833498E-3</v>
      </c>
      <c r="T765" s="4">
        <v>-0.96122801408188396</v>
      </c>
      <c r="U765" s="4">
        <v>-0.49845512442184098</v>
      </c>
      <c r="V765" s="4">
        <v>1.41534466759418E-3</v>
      </c>
      <c r="W765" s="4">
        <v>158.43931579617799</v>
      </c>
      <c r="X765" s="4">
        <v>-18.838214189505099</v>
      </c>
      <c r="Y765" s="4">
        <v>-712.98647755133698</v>
      </c>
      <c r="Z765" t="b">
        <v>0</v>
      </c>
      <c r="AA765" t="b">
        <v>1</v>
      </c>
    </row>
    <row r="766" spans="1:27" hidden="1" x14ac:dyDescent="0.2">
      <c r="A766" t="s">
        <v>29</v>
      </c>
      <c r="B766" s="1">
        <v>46255</v>
      </c>
      <c r="C766">
        <v>292.05999755859301</v>
      </c>
      <c r="D766">
        <v>440</v>
      </c>
      <c r="E766" s="5">
        <v>0.27760672274276199</v>
      </c>
      <c r="F766">
        <v>0.03</v>
      </c>
      <c r="G766">
        <v>0</v>
      </c>
      <c r="H766" s="5">
        <v>177.07499999999999</v>
      </c>
      <c r="I766" t="s">
        <v>8</v>
      </c>
      <c r="J766">
        <v>175.45</v>
      </c>
      <c r="K766">
        <v>178.7</v>
      </c>
      <c r="L766">
        <v>172.79</v>
      </c>
      <c r="M766">
        <v>1</v>
      </c>
      <c r="N766">
        <v>0</v>
      </c>
      <c r="O766" s="4">
        <v>1.0997359466552701</v>
      </c>
      <c r="P766" s="4">
        <v>0.66377272172407598</v>
      </c>
      <c r="Q766" s="4">
        <v>1.16214709420424</v>
      </c>
      <c r="R766" s="4">
        <v>177.07499999999999</v>
      </c>
      <c r="S766" s="4">
        <v>-0.34952733045989998</v>
      </c>
      <c r="T766" s="4">
        <v>-0.96184401058193703</v>
      </c>
      <c r="U766" s="4">
        <v>-0.63665327182810605</v>
      </c>
      <c r="V766" s="4">
        <v>2.09861687183644E-3</v>
      </c>
      <c r="W766" s="4">
        <v>57.752181584556297</v>
      </c>
      <c r="X766" s="4">
        <v>-109.993715692241</v>
      </c>
      <c r="Y766" s="4">
        <v>-100.775669020053</v>
      </c>
      <c r="Z766" t="b">
        <v>0</v>
      </c>
      <c r="AA766" t="b">
        <v>1</v>
      </c>
    </row>
    <row r="767" spans="1:27" hidden="1" x14ac:dyDescent="0.2">
      <c r="A767" t="s">
        <v>29</v>
      </c>
      <c r="B767" s="1">
        <v>46773</v>
      </c>
      <c r="C767">
        <v>292.05999755859301</v>
      </c>
      <c r="D767">
        <v>450</v>
      </c>
      <c r="E767" s="5">
        <v>1.6958133396347299</v>
      </c>
      <c r="F767">
        <v>0.03</v>
      </c>
      <c r="G767">
        <v>0</v>
      </c>
      <c r="H767" s="5">
        <v>164</v>
      </c>
      <c r="I767" t="s">
        <v>8</v>
      </c>
      <c r="J767">
        <v>161.5</v>
      </c>
      <c r="K767">
        <v>166.5</v>
      </c>
      <c r="L767">
        <v>180.74</v>
      </c>
      <c r="M767">
        <v>5</v>
      </c>
      <c r="N767">
        <v>0</v>
      </c>
      <c r="O767" s="4">
        <v>0.290809093933105</v>
      </c>
      <c r="P767" s="4">
        <v>0.649022216796875</v>
      </c>
      <c r="Q767" s="4">
        <v>0.42873708717262199</v>
      </c>
      <c r="R767" s="4">
        <v>163.99999999999801</v>
      </c>
      <c r="S767" s="4">
        <v>-0.40399262956235299</v>
      </c>
      <c r="T767" s="4">
        <v>-0.96230863312412696</v>
      </c>
      <c r="U767" s="4">
        <v>-0.65689093045682201</v>
      </c>
      <c r="V767" s="4">
        <v>2.2548481544702802E-3</v>
      </c>
      <c r="W767" s="4">
        <v>139.83972323431101</v>
      </c>
      <c r="X767" s="4">
        <v>-7.0016567720246199</v>
      </c>
      <c r="Y767" s="4">
        <v>-603.45782839030096</v>
      </c>
      <c r="Z767" t="b">
        <v>0</v>
      </c>
      <c r="AA767" t="b">
        <v>1</v>
      </c>
    </row>
    <row r="768" spans="1:27" hidden="1" x14ac:dyDescent="0.2">
      <c r="A768" t="s">
        <v>29</v>
      </c>
      <c r="B768" s="1">
        <v>46465</v>
      </c>
      <c r="C768">
        <v>292.05999755859301</v>
      </c>
      <c r="D768">
        <v>380</v>
      </c>
      <c r="E768" s="5">
        <v>0.852555335781364</v>
      </c>
      <c r="F768">
        <v>0.03</v>
      </c>
      <c r="G768">
        <v>0</v>
      </c>
      <c r="H768" s="5">
        <v>89.424999999999997</v>
      </c>
      <c r="I768" t="s">
        <v>8</v>
      </c>
      <c r="J768">
        <v>88</v>
      </c>
      <c r="K768">
        <v>90.85</v>
      </c>
      <c r="L768">
        <v>109.9</v>
      </c>
      <c r="M768">
        <v>2</v>
      </c>
      <c r="N768">
        <v>0</v>
      </c>
      <c r="O768" s="4">
        <v>0.21601125793456999</v>
      </c>
      <c r="P768" s="4">
        <v>0.76857894094366697</v>
      </c>
      <c r="Q768" s="4">
        <v>0.31491242337124098</v>
      </c>
      <c r="R768" s="4">
        <v>89.424999999999997</v>
      </c>
      <c r="S768" s="4">
        <v>-0.67187394240378495</v>
      </c>
      <c r="T768" s="4">
        <v>-0.96264493727908895</v>
      </c>
      <c r="U768" s="4">
        <v>-0.74916802478743605</v>
      </c>
      <c r="V768" s="4">
        <v>3.7485514190511902E-3</v>
      </c>
      <c r="W768" s="4">
        <v>85.8459869069912</v>
      </c>
      <c r="X768" s="4">
        <v>-6.6078601024561801</v>
      </c>
      <c r="Y768" s="4">
        <v>-262.78058327807997</v>
      </c>
      <c r="Z768" t="b">
        <v>0</v>
      </c>
      <c r="AA768" t="b">
        <v>1</v>
      </c>
    </row>
    <row r="769" spans="1:27" hidden="1" x14ac:dyDescent="0.2">
      <c r="A769" t="s">
        <v>29</v>
      </c>
      <c r="B769" s="1">
        <v>46162</v>
      </c>
      <c r="C769">
        <v>292.05999755859301</v>
      </c>
      <c r="D769">
        <v>302.5</v>
      </c>
      <c r="E769" s="4">
        <v>2.29866642519393E-2</v>
      </c>
      <c r="F769">
        <v>0.03</v>
      </c>
      <c r="G769">
        <v>0</v>
      </c>
      <c r="H769" s="5">
        <v>1</v>
      </c>
      <c r="I769" t="s">
        <v>7</v>
      </c>
      <c r="J769">
        <v>0.84</v>
      </c>
      <c r="K769" s="3" t="s">
        <v>495</v>
      </c>
      <c r="L769" s="2" t="s">
        <v>451</v>
      </c>
      <c r="M769">
        <v>10</v>
      </c>
      <c r="N769">
        <v>260</v>
      </c>
      <c r="O769" s="4">
        <v>0.235847485351562</v>
      </c>
      <c r="P769" s="4">
        <v>0.96548759523502004</v>
      </c>
      <c r="Q769" s="4">
        <v>0.24028860530750901</v>
      </c>
      <c r="R769" s="4">
        <v>0.99999999999999201</v>
      </c>
      <c r="S769" s="4">
        <v>-0.92692518792715795</v>
      </c>
      <c r="T769" s="4">
        <v>-0.96335619300150199</v>
      </c>
      <c r="U769" s="4">
        <v>0.17698268922825</v>
      </c>
      <c r="V769" s="4">
        <v>2.44003486386308E-2</v>
      </c>
      <c r="W769" s="4">
        <v>11.496067770187</v>
      </c>
      <c r="X769" s="4">
        <v>-61.607136620673202</v>
      </c>
      <c r="Y769" s="4">
        <v>1.1651839837781399</v>
      </c>
      <c r="Z769" t="b">
        <v>1</v>
      </c>
      <c r="AA769" t="b">
        <v>0</v>
      </c>
    </row>
    <row r="770" spans="1:27" hidden="1" x14ac:dyDescent="0.2">
      <c r="A770" t="s">
        <v>29</v>
      </c>
      <c r="B770" s="1">
        <v>46829</v>
      </c>
      <c r="C770">
        <v>292.05999755859301</v>
      </c>
      <c r="D770">
        <v>410</v>
      </c>
      <c r="E770" s="4">
        <v>1.8491329737870399</v>
      </c>
      <c r="F770">
        <v>0.03</v>
      </c>
      <c r="G770">
        <v>0</v>
      </c>
      <c r="H770" s="5">
        <v>14.975</v>
      </c>
      <c r="I770" t="s">
        <v>7</v>
      </c>
      <c r="J770">
        <v>13.35</v>
      </c>
      <c r="K770" s="2" t="s">
        <v>132</v>
      </c>
      <c r="L770">
        <v>14.73</v>
      </c>
      <c r="M770">
        <v>4</v>
      </c>
      <c r="N770">
        <v>157</v>
      </c>
      <c r="O770" s="4">
        <v>0.30525902267456001</v>
      </c>
      <c r="P770" s="4">
        <v>0.71234145745998401</v>
      </c>
      <c r="Q770" s="4">
        <v>0.26658173837826299</v>
      </c>
      <c r="R770" s="4">
        <v>14.975</v>
      </c>
      <c r="S770" s="4">
        <v>-0.60142234106611403</v>
      </c>
      <c r="T770" s="4">
        <v>-0.96392773006943</v>
      </c>
      <c r="U770" s="4">
        <v>0.27377936105474798</v>
      </c>
      <c r="V770" s="4">
        <v>3.1447016347543599E-3</v>
      </c>
      <c r="W770" s="4">
        <v>132.22760738865799</v>
      </c>
      <c r="X770" s="4">
        <v>-11.480899525923601</v>
      </c>
      <c r="Y770" s="4">
        <v>120.16590541626501</v>
      </c>
      <c r="Z770" t="b">
        <v>1</v>
      </c>
      <c r="AA770" t="b">
        <v>0</v>
      </c>
    </row>
    <row r="771" spans="1:27" hidden="1" x14ac:dyDescent="0.2">
      <c r="A771" t="s">
        <v>29</v>
      </c>
      <c r="B771" s="1">
        <v>46374</v>
      </c>
      <c r="C771">
        <v>292.05999755859301</v>
      </c>
      <c r="D771">
        <v>460</v>
      </c>
      <c r="E771" s="5">
        <v>0.60341093023648795</v>
      </c>
      <c r="F771">
        <v>0.03</v>
      </c>
      <c r="G771">
        <v>0</v>
      </c>
      <c r="H771" s="5">
        <v>201.75</v>
      </c>
      <c r="I771" t="s">
        <v>8</v>
      </c>
      <c r="J771">
        <v>199.9</v>
      </c>
      <c r="K771">
        <v>203.6</v>
      </c>
      <c r="L771">
        <v>185.84</v>
      </c>
      <c r="N771">
        <v>0</v>
      </c>
      <c r="O771" s="4">
        <v>0.84179845703125</v>
      </c>
      <c r="P771" s="4">
        <v>0.63491303817085598</v>
      </c>
      <c r="Q771" s="4">
        <v>0.925293317644033</v>
      </c>
      <c r="R771" s="4">
        <v>201.74999999999599</v>
      </c>
      <c r="S771" s="4">
        <v>-0.247444992859156</v>
      </c>
      <c r="T771" s="4">
        <v>-0.96620848844182405</v>
      </c>
      <c r="U771" s="4">
        <v>-0.59771807136741195</v>
      </c>
      <c r="V771" s="4">
        <v>1.8431312505552001E-3</v>
      </c>
      <c r="W771" s="4">
        <v>87.779482410125496</v>
      </c>
      <c r="X771" s="4">
        <v>-56.012615737333597</v>
      </c>
      <c r="Y771" s="4">
        <v>-227.075322770903</v>
      </c>
      <c r="Z771" t="b">
        <v>0</v>
      </c>
      <c r="AA771" t="b">
        <v>1</v>
      </c>
    </row>
    <row r="772" spans="1:27" hidden="1" x14ac:dyDescent="0.2">
      <c r="A772" t="s">
        <v>29</v>
      </c>
      <c r="B772" s="1">
        <v>47102</v>
      </c>
      <c r="C772">
        <v>292.05999755859301</v>
      </c>
      <c r="D772">
        <v>440</v>
      </c>
      <c r="E772" s="4">
        <v>2.5965662305023098</v>
      </c>
      <c r="F772">
        <v>0.03</v>
      </c>
      <c r="G772">
        <v>0</v>
      </c>
      <c r="H772" s="5">
        <v>19</v>
      </c>
      <c r="I772" t="s">
        <v>7</v>
      </c>
      <c r="J772" s="2" t="s">
        <v>107</v>
      </c>
      <c r="K772" s="2" t="s">
        <v>96</v>
      </c>
      <c r="L772" s="2" t="s">
        <v>110</v>
      </c>
      <c r="M772">
        <v>44</v>
      </c>
      <c r="N772">
        <v>304</v>
      </c>
      <c r="O772" s="4">
        <v>0.31096575271606403</v>
      </c>
      <c r="P772" s="4">
        <v>0.66377272172407598</v>
      </c>
      <c r="Q772" s="4">
        <v>0.27013141351229802</v>
      </c>
      <c r="R772" s="4">
        <v>19</v>
      </c>
      <c r="S772" s="4">
        <v>-0.54488645248267698</v>
      </c>
      <c r="T772" s="4">
        <v>-0.980172546844435</v>
      </c>
      <c r="U772" s="4">
        <v>0.29291580718269999</v>
      </c>
      <c r="V772" s="4">
        <v>2.7051534699965001E-3</v>
      </c>
      <c r="W772" s="4">
        <v>161.84920069258399</v>
      </c>
      <c r="X772" s="4">
        <v>-10.415387121502</v>
      </c>
      <c r="Y772" s="4">
        <v>172.79885992797199</v>
      </c>
      <c r="Z772" t="b">
        <v>1</v>
      </c>
      <c r="AA772" t="b">
        <v>0</v>
      </c>
    </row>
    <row r="773" spans="1:27" hidden="1" x14ac:dyDescent="0.2">
      <c r="A773" t="s">
        <v>29</v>
      </c>
      <c r="B773" s="1">
        <v>47102</v>
      </c>
      <c r="C773">
        <v>292.05999755859301</v>
      </c>
      <c r="D773">
        <v>490</v>
      </c>
      <c r="E773" s="5">
        <v>2.5965662305023098</v>
      </c>
      <c r="F773">
        <v>0.03</v>
      </c>
      <c r="G773">
        <v>0</v>
      </c>
      <c r="H773" s="5">
        <v>198.5</v>
      </c>
      <c r="I773" t="s">
        <v>8</v>
      </c>
      <c r="J773">
        <v>196</v>
      </c>
      <c r="K773">
        <v>201</v>
      </c>
      <c r="L773">
        <v>216.8</v>
      </c>
      <c r="N773">
        <v>0</v>
      </c>
      <c r="O773" s="4">
        <v>0.20523866058349599</v>
      </c>
      <c r="P773" s="4">
        <v>0.59604081134406806</v>
      </c>
      <c r="Q773" s="4">
        <v>0.42097535467397401</v>
      </c>
      <c r="R773" s="4">
        <v>198.49999999999901</v>
      </c>
      <c r="S773" s="4">
        <v>-0.30878730364638801</v>
      </c>
      <c r="T773" s="4">
        <v>-0.98714127801763296</v>
      </c>
      <c r="U773" s="4">
        <v>-0.62125833613840498</v>
      </c>
      <c r="V773" s="4">
        <v>1.9198916175732601E-3</v>
      </c>
      <c r="W773" s="4">
        <v>179.00985593134001</v>
      </c>
      <c r="X773" s="4">
        <v>-3.1128883763329198</v>
      </c>
      <c r="Y773" s="4">
        <v>-986.55159860357799</v>
      </c>
      <c r="Z773" t="b">
        <v>0</v>
      </c>
      <c r="AA773" t="b">
        <v>1</v>
      </c>
    </row>
    <row r="774" spans="1:27" hidden="1" x14ac:dyDescent="0.2">
      <c r="A774" t="s">
        <v>29</v>
      </c>
      <c r="B774" s="1">
        <v>46311</v>
      </c>
      <c r="C774">
        <v>292.05999755859301</v>
      </c>
      <c r="D774">
        <v>350</v>
      </c>
      <c r="E774" s="5">
        <v>0.43092634749613401</v>
      </c>
      <c r="F774">
        <v>0.03</v>
      </c>
      <c r="G774">
        <v>0</v>
      </c>
      <c r="H774" s="5">
        <v>59.5</v>
      </c>
      <c r="I774" t="s">
        <v>8</v>
      </c>
      <c r="J774">
        <v>58.4</v>
      </c>
      <c r="K774">
        <v>60.6</v>
      </c>
      <c r="L774">
        <v>77</v>
      </c>
      <c r="M774">
        <v>5</v>
      </c>
      <c r="N774">
        <v>0</v>
      </c>
      <c r="O774" s="4">
        <v>0.22721109710693299</v>
      </c>
      <c r="P774" s="4">
        <v>0.83445713588169601</v>
      </c>
      <c r="Q774" s="4">
        <v>0.28650500948344998</v>
      </c>
      <c r="R774" s="4">
        <v>59.499999999999901</v>
      </c>
      <c r="S774" s="4">
        <v>-0.79946226555551403</v>
      </c>
      <c r="T774" s="4">
        <v>-0.98753842338320197</v>
      </c>
      <c r="U774" s="4">
        <v>-0.78798879078642003</v>
      </c>
      <c r="V774" s="4">
        <v>5.2761456459827398E-3</v>
      </c>
      <c r="W774" s="4">
        <v>55.564344887319898</v>
      </c>
      <c r="X774" s="4">
        <v>-9.7820110780180904</v>
      </c>
      <c r="Y774" s="4">
        <v>-124.813509147486</v>
      </c>
      <c r="Z774" t="b">
        <v>0</v>
      </c>
      <c r="AA774" t="b">
        <v>0</v>
      </c>
    </row>
    <row r="775" spans="1:27" hidden="1" x14ac:dyDescent="0.2">
      <c r="A775" t="s">
        <v>29</v>
      </c>
      <c r="B775" s="1">
        <v>46555</v>
      </c>
      <c r="C775">
        <v>292.05999755859301</v>
      </c>
      <c r="D775">
        <v>480</v>
      </c>
      <c r="E775" s="5">
        <v>1.0989618995621599</v>
      </c>
      <c r="F775">
        <v>0.03</v>
      </c>
      <c r="G775">
        <v>0</v>
      </c>
      <c r="H775" s="5">
        <v>217.35</v>
      </c>
      <c r="I775" t="s">
        <v>8</v>
      </c>
      <c r="J775">
        <v>217.1</v>
      </c>
      <c r="K775">
        <v>217.6</v>
      </c>
      <c r="L775">
        <v>203.65</v>
      </c>
      <c r="N775">
        <v>0</v>
      </c>
      <c r="O775" s="4">
        <v>0.61178977081298802</v>
      </c>
      <c r="P775" s="4">
        <v>0.60845832824707002</v>
      </c>
      <c r="Q775" s="4">
        <v>0.72770675311175104</v>
      </c>
      <c r="R775" s="4">
        <v>217.349999999999</v>
      </c>
      <c r="S775" s="4">
        <v>-0.226614713010867</v>
      </c>
      <c r="T775" s="4">
        <v>-0.98947977113077701</v>
      </c>
      <c r="U775" s="4">
        <v>-0.58963832470866495</v>
      </c>
      <c r="V775" s="4">
        <v>1.7451744112013301E-3</v>
      </c>
      <c r="W775" s="4">
        <v>119.047980370803</v>
      </c>
      <c r="X775" s="4">
        <v>-27.7285949348252</v>
      </c>
      <c r="Y775" s="4">
        <v>-428.11134227696601</v>
      </c>
      <c r="Z775" t="b">
        <v>0</v>
      </c>
      <c r="AA775" t="b">
        <v>1</v>
      </c>
    </row>
    <row r="776" spans="1:27" hidden="1" x14ac:dyDescent="0.2">
      <c r="A776" t="s">
        <v>29</v>
      </c>
      <c r="B776" s="1">
        <v>46191</v>
      </c>
      <c r="C776">
        <v>292.05999755859301</v>
      </c>
      <c r="D776">
        <v>315</v>
      </c>
      <c r="E776" s="4">
        <v>0.102384294092041</v>
      </c>
      <c r="F776">
        <v>0.03</v>
      </c>
      <c r="G776">
        <v>0</v>
      </c>
      <c r="H776" s="5">
        <v>2.085</v>
      </c>
      <c r="I776" t="s">
        <v>7</v>
      </c>
      <c r="J776" s="2" t="s">
        <v>406</v>
      </c>
      <c r="K776" s="2" t="s">
        <v>423</v>
      </c>
      <c r="L776" s="3" t="s">
        <v>427</v>
      </c>
      <c r="M776">
        <v>280</v>
      </c>
      <c r="N776">
        <v>10890</v>
      </c>
      <c r="O776" s="4">
        <v>0.24011990356445301</v>
      </c>
      <c r="P776" s="4">
        <v>0.92717459542410696</v>
      </c>
      <c r="Q776" s="4">
        <v>0.23736742835216501</v>
      </c>
      <c r="R776" s="4">
        <v>2.0850000000000102</v>
      </c>
      <c r="S776" s="4">
        <v>-0.91712859623908105</v>
      </c>
      <c r="T776" s="4">
        <v>-0.99308034797748601</v>
      </c>
      <c r="U776" s="4">
        <v>0.179537628898325</v>
      </c>
      <c r="V776" s="4">
        <v>1.18100639883862E-2</v>
      </c>
      <c r="W776" s="4">
        <v>24.482224165598598</v>
      </c>
      <c r="X776" s="4">
        <v>-29.890278888242999</v>
      </c>
      <c r="Y776" s="4">
        <v>5.1551269640768904</v>
      </c>
      <c r="Z776" t="b">
        <v>1</v>
      </c>
      <c r="AA776" t="b">
        <v>0</v>
      </c>
    </row>
    <row r="777" spans="1:27" hidden="1" x14ac:dyDescent="0.2">
      <c r="A777" t="s">
        <v>29</v>
      </c>
      <c r="B777" s="1">
        <v>46346</v>
      </c>
      <c r="C777">
        <v>292.05999755859301</v>
      </c>
      <c r="D777">
        <v>350</v>
      </c>
      <c r="E777" s="4">
        <v>0.52675111540592401</v>
      </c>
      <c r="F777">
        <v>0.03</v>
      </c>
      <c r="G777">
        <v>0</v>
      </c>
      <c r="H777" s="5">
        <v>5.7750000000000004</v>
      </c>
      <c r="I777" t="s">
        <v>7</v>
      </c>
      <c r="J777" s="2" t="s">
        <v>312</v>
      </c>
      <c r="K777" s="3" t="s">
        <v>311</v>
      </c>
      <c r="L777" s="3" t="s">
        <v>249</v>
      </c>
      <c r="M777">
        <v>3</v>
      </c>
      <c r="N777">
        <v>1570</v>
      </c>
      <c r="O777" s="4">
        <v>0.26621217193603502</v>
      </c>
      <c r="P777" s="4">
        <v>0.83445713588169601</v>
      </c>
      <c r="Q777" s="4">
        <v>0.25193830793076</v>
      </c>
      <c r="R777" s="4">
        <v>5.7749999999999897</v>
      </c>
      <c r="S777" s="4">
        <v>-0.81188668391120999</v>
      </c>
      <c r="T777" s="4">
        <v>-0.99473751565364099</v>
      </c>
      <c r="U777" s="4">
        <v>0.20842832798653799</v>
      </c>
      <c r="V777" s="4">
        <v>5.3728692961086998E-3</v>
      </c>
      <c r="W777" s="4">
        <v>60.820516282195001</v>
      </c>
      <c r="X777" s="4">
        <v>-16.197794055747</v>
      </c>
      <c r="Y777" s="4">
        <v>29.023236872481501</v>
      </c>
      <c r="Z777" t="b">
        <v>1</v>
      </c>
      <c r="AA777" t="b">
        <v>0</v>
      </c>
    </row>
    <row r="778" spans="1:27" x14ac:dyDescent="0.2">
      <c r="A778" t="s">
        <v>29</v>
      </c>
      <c r="B778" s="1">
        <v>46773</v>
      </c>
      <c r="C778">
        <v>292.05999755859301</v>
      </c>
      <c r="D778">
        <v>410</v>
      </c>
      <c r="E778" s="4">
        <v>1.6958133396347299</v>
      </c>
      <c r="F778">
        <v>0.03</v>
      </c>
      <c r="G778">
        <v>0</v>
      </c>
      <c r="H778" s="5">
        <v>13.275</v>
      </c>
      <c r="I778" t="s">
        <v>7</v>
      </c>
      <c r="J778" s="3" t="s">
        <v>146</v>
      </c>
      <c r="K778" s="2" t="s">
        <v>162</v>
      </c>
      <c r="L778">
        <v>13.34</v>
      </c>
      <c r="M778">
        <v>7</v>
      </c>
      <c r="N778">
        <v>623</v>
      </c>
      <c r="O778" s="4">
        <v>0.30011686218261702</v>
      </c>
      <c r="P778" s="4">
        <v>0.71234145745998401</v>
      </c>
      <c r="Q778" s="4">
        <v>0.26706163616001199</v>
      </c>
      <c r="R778" s="4">
        <v>13.274999999999901</v>
      </c>
      <c r="S778" s="4">
        <v>-0.65515933975330098</v>
      </c>
      <c r="T778" s="4">
        <v>-1.0029360772145299</v>
      </c>
      <c r="U778" s="4">
        <v>0.256182584992663</v>
      </c>
      <c r="V778" s="4">
        <v>3.1690605180099501E-3</v>
      </c>
      <c r="W778" s="4">
        <v>122.423344493982</v>
      </c>
      <c r="X778" s="4">
        <v>-11.4861634256696</v>
      </c>
      <c r="Y778" s="4">
        <v>104.369993870109</v>
      </c>
      <c r="Z778" t="b">
        <v>1</v>
      </c>
      <c r="AA778" t="b">
        <v>0</v>
      </c>
    </row>
    <row r="779" spans="1:27" hidden="1" x14ac:dyDescent="0.2">
      <c r="A779" t="s">
        <v>29</v>
      </c>
      <c r="B779" s="1">
        <v>47102</v>
      </c>
      <c r="C779">
        <v>292.05999755859301</v>
      </c>
      <c r="D779">
        <v>500</v>
      </c>
      <c r="E779" s="5">
        <v>2.5965662305023098</v>
      </c>
      <c r="F779">
        <v>0.03</v>
      </c>
      <c r="G779">
        <v>0</v>
      </c>
      <c r="H779" s="5">
        <v>209</v>
      </c>
      <c r="I779" t="s">
        <v>8</v>
      </c>
      <c r="J779">
        <v>206.5</v>
      </c>
      <c r="K779">
        <v>211.5</v>
      </c>
      <c r="L779">
        <v>228.95</v>
      </c>
      <c r="M779">
        <v>4</v>
      </c>
      <c r="N779">
        <v>0</v>
      </c>
      <c r="O779" s="4">
        <v>0.21802539794921799</v>
      </c>
      <c r="P779" s="4">
        <v>0.58411999511718704</v>
      </c>
      <c r="Q779" s="4">
        <v>0.436184679285818</v>
      </c>
      <c r="R779" s="4">
        <v>209</v>
      </c>
      <c r="S779" s="4">
        <v>-0.30268287323224102</v>
      </c>
      <c r="T779" s="4">
        <v>-1.00554494691</v>
      </c>
      <c r="U779" s="4">
        <v>-0.61893422446037805</v>
      </c>
      <c r="V779" s="4">
        <v>1.8564083676415499E-3</v>
      </c>
      <c r="W779" s="4">
        <v>179.344260889699</v>
      </c>
      <c r="X779" s="4">
        <v>-3.3706122941088501</v>
      </c>
      <c r="Y779" s="4">
        <v>-1012.05304666546</v>
      </c>
      <c r="Z779" t="b">
        <v>0</v>
      </c>
      <c r="AA779" t="b">
        <v>1</v>
      </c>
    </row>
    <row r="780" spans="1:27" hidden="1" x14ac:dyDescent="0.2">
      <c r="A780" t="s">
        <v>29</v>
      </c>
      <c r="B780" s="1">
        <v>46402</v>
      </c>
      <c r="C780">
        <v>292.05999755859301</v>
      </c>
      <c r="D780">
        <v>370</v>
      </c>
      <c r="E780" s="5">
        <v>0.68007074488696795</v>
      </c>
      <c r="F780">
        <v>0.03</v>
      </c>
      <c r="G780">
        <v>0</v>
      </c>
      <c r="H780" s="5">
        <v>78.650000000000006</v>
      </c>
      <c r="I780" t="s">
        <v>8</v>
      </c>
      <c r="J780">
        <v>77.45</v>
      </c>
      <c r="K780">
        <v>79.849999999999994</v>
      </c>
      <c r="L780">
        <v>85.75</v>
      </c>
      <c r="M780">
        <v>1</v>
      </c>
      <c r="N780">
        <v>0</v>
      </c>
      <c r="O780" s="4">
        <v>0.20102727691650299</v>
      </c>
      <c r="P780" s="4">
        <v>0.78935134475295599</v>
      </c>
      <c r="Q780" s="4">
        <v>0.29638345802746602</v>
      </c>
      <c r="R780" s="4">
        <v>78.649999999999906</v>
      </c>
      <c r="S780" s="4">
        <v>-0.76210747939185497</v>
      </c>
      <c r="T780" s="4">
        <v>-1.0065242531713701</v>
      </c>
      <c r="U780" s="4">
        <v>-0.77700207037746905</v>
      </c>
      <c r="V780" s="4">
        <v>4.1800951523844601E-3</v>
      </c>
      <c r="W780" s="4">
        <v>71.868466144050203</v>
      </c>
      <c r="X780" s="4">
        <v>-6.4931579526383301</v>
      </c>
      <c r="Y780" s="4">
        <v>-207.81684979774201</v>
      </c>
      <c r="Z780" t="b">
        <v>0</v>
      </c>
      <c r="AA780" t="b">
        <v>1</v>
      </c>
    </row>
    <row r="781" spans="1:27" hidden="1" x14ac:dyDescent="0.2">
      <c r="A781" t="s">
        <v>29</v>
      </c>
      <c r="B781" s="1">
        <v>46220</v>
      </c>
      <c r="C781">
        <v>292.05999755859301</v>
      </c>
      <c r="D781">
        <v>330</v>
      </c>
      <c r="E781" s="5">
        <v>0.18178195212440099</v>
      </c>
      <c r="F781">
        <v>0.03</v>
      </c>
      <c r="G781">
        <v>0</v>
      </c>
      <c r="H781" s="5">
        <v>39.575000000000003</v>
      </c>
      <c r="I781" t="s">
        <v>8</v>
      </c>
      <c r="J781">
        <v>38.950000000000003</v>
      </c>
      <c r="K781">
        <v>40.200000000000003</v>
      </c>
      <c r="L781">
        <v>37</v>
      </c>
      <c r="M781">
        <v>2</v>
      </c>
      <c r="N781">
        <v>1</v>
      </c>
      <c r="O781" s="4">
        <v>0.25293715820312501</v>
      </c>
      <c r="P781" s="4">
        <v>0.885030295632102</v>
      </c>
      <c r="Q781" s="4">
        <v>0.28664217962244798</v>
      </c>
      <c r="R781" s="4">
        <v>39.574999999999903</v>
      </c>
      <c r="S781" s="4">
        <v>-0.893624127759579</v>
      </c>
      <c r="T781" s="4">
        <v>-1.0158365857762399</v>
      </c>
      <c r="U781" s="4">
        <v>-0.81423848374131602</v>
      </c>
      <c r="V781" s="4">
        <v>7.4975008300041E-3</v>
      </c>
      <c r="W781" s="4">
        <v>33.323571201983199</v>
      </c>
      <c r="X781" s="4">
        <v>-17.951628548366799</v>
      </c>
      <c r="Y781" s="4">
        <v>-50.4229486578635</v>
      </c>
      <c r="Z781" t="b">
        <v>0</v>
      </c>
      <c r="AA781" t="b">
        <v>0</v>
      </c>
    </row>
    <row r="782" spans="1:27" hidden="1" x14ac:dyDescent="0.2">
      <c r="A782" t="s">
        <v>29</v>
      </c>
      <c r="B782" s="1">
        <v>46465</v>
      </c>
      <c r="C782">
        <v>292.05999755859301</v>
      </c>
      <c r="D782">
        <v>390</v>
      </c>
      <c r="E782" s="5">
        <v>0.852555335781364</v>
      </c>
      <c r="F782">
        <v>0.03</v>
      </c>
      <c r="G782">
        <v>0</v>
      </c>
      <c r="H782" s="5">
        <v>98.5</v>
      </c>
      <c r="I782" t="s">
        <v>8</v>
      </c>
      <c r="J782">
        <v>96.7</v>
      </c>
      <c r="K782">
        <v>100.3</v>
      </c>
      <c r="L782">
        <v>119.55</v>
      </c>
      <c r="M782">
        <v>34</v>
      </c>
      <c r="N782">
        <v>0</v>
      </c>
      <c r="O782" s="4">
        <v>0.219276606140136</v>
      </c>
      <c r="P782" s="4">
        <v>0.74887178861177806</v>
      </c>
      <c r="Q782" s="4">
        <v>0.32542047470963298</v>
      </c>
      <c r="R782" s="4">
        <v>98.4999999999946</v>
      </c>
      <c r="S782" s="4">
        <v>-0.72708133671457198</v>
      </c>
      <c r="T782" s="4">
        <v>-1.02755482763355</v>
      </c>
      <c r="U782" s="4">
        <v>-0.76641193450822898</v>
      </c>
      <c r="V782" s="4">
        <v>3.4900972595747599E-3</v>
      </c>
      <c r="W782" s="4">
        <v>82.594120944455895</v>
      </c>
      <c r="X782" s="4">
        <v>-6.0929449418710204</v>
      </c>
      <c r="Y782" s="4">
        <v>-274.81121007235402</v>
      </c>
      <c r="Z782" t="b">
        <v>0</v>
      </c>
      <c r="AA782" t="b">
        <v>1</v>
      </c>
    </row>
    <row r="783" spans="1:27" hidden="1" x14ac:dyDescent="0.2">
      <c r="A783" t="s">
        <v>29</v>
      </c>
      <c r="B783" s="1">
        <v>47102</v>
      </c>
      <c r="C783">
        <v>292.05999755859301</v>
      </c>
      <c r="D783">
        <v>450</v>
      </c>
      <c r="E783" s="4">
        <v>2.5965662305023098</v>
      </c>
      <c r="F783">
        <v>0.03</v>
      </c>
      <c r="G783">
        <v>0</v>
      </c>
      <c r="H783" s="5">
        <v>17.649999999999999</v>
      </c>
      <c r="I783" t="s">
        <v>7</v>
      </c>
      <c r="J783" s="2" t="s">
        <v>119</v>
      </c>
      <c r="K783">
        <v>19</v>
      </c>
      <c r="L783">
        <v>17.48</v>
      </c>
      <c r="M783">
        <v>27</v>
      </c>
      <c r="N783">
        <v>514</v>
      </c>
      <c r="O783" s="4">
        <v>0.309546699523925</v>
      </c>
      <c r="P783" s="4">
        <v>0.649022216796875</v>
      </c>
      <c r="Q783" s="4">
        <v>0.27079479798307599</v>
      </c>
      <c r="R783" s="4">
        <v>17.649999999928401</v>
      </c>
      <c r="S783" s="4">
        <v>-0.593985254145726</v>
      </c>
      <c r="T783" s="4">
        <v>-1.03034031724233</v>
      </c>
      <c r="U783" s="4">
        <v>0.27626098782255798</v>
      </c>
      <c r="V783" s="4">
        <v>2.6241243372998298E-3</v>
      </c>
      <c r="W783" s="4">
        <v>157.386792771633</v>
      </c>
      <c r="X783" s="4">
        <v>-10.0979446504605</v>
      </c>
      <c r="Y783" s="4">
        <v>163.67398999893101</v>
      </c>
      <c r="Z783" t="b">
        <v>1</v>
      </c>
      <c r="AA783" t="b">
        <v>0</v>
      </c>
    </row>
    <row r="784" spans="1:27" hidden="1" x14ac:dyDescent="0.2">
      <c r="A784" t="s">
        <v>29</v>
      </c>
      <c r="B784" s="1">
        <v>46829</v>
      </c>
      <c r="C784">
        <v>292.05999755859301</v>
      </c>
      <c r="D784">
        <v>420</v>
      </c>
      <c r="E784" s="4">
        <v>1.8491329737870399</v>
      </c>
      <c r="F784">
        <v>0.03</v>
      </c>
      <c r="G784">
        <v>0</v>
      </c>
      <c r="H784" s="5">
        <v>13.45</v>
      </c>
      <c r="I784" t="s">
        <v>7</v>
      </c>
      <c r="J784" s="2" t="s">
        <v>157</v>
      </c>
      <c r="K784">
        <v>15</v>
      </c>
      <c r="L784">
        <v>13.23</v>
      </c>
      <c r="M784">
        <v>4</v>
      </c>
      <c r="N784">
        <v>260</v>
      </c>
      <c r="O784" s="4">
        <v>0.30417565948486303</v>
      </c>
      <c r="P784" s="4">
        <v>0.69538094656808003</v>
      </c>
      <c r="Q784" s="4">
        <v>0.26644405894261403</v>
      </c>
      <c r="R784" s="4">
        <v>13.4499999999999</v>
      </c>
      <c r="S784" s="4">
        <v>-0.66842974804533295</v>
      </c>
      <c r="T784" s="4">
        <v>-1.0307479166573299</v>
      </c>
      <c r="U784" s="4">
        <v>0.25192965587550298</v>
      </c>
      <c r="V784" s="4">
        <v>3.0152744790111199E-3</v>
      </c>
      <c r="W784" s="4">
        <v>126.720007622732</v>
      </c>
      <c r="X784" s="4">
        <v>-10.9334854658608</v>
      </c>
      <c r="Y784" s="4">
        <v>111.185730107488</v>
      </c>
      <c r="Z784" t="b">
        <v>1</v>
      </c>
      <c r="AA784" t="b">
        <v>0</v>
      </c>
    </row>
    <row r="785" spans="1:27" hidden="1" x14ac:dyDescent="0.2">
      <c r="A785" t="s">
        <v>29</v>
      </c>
      <c r="B785" s="1">
        <v>46185</v>
      </c>
      <c r="C785">
        <v>292.05999755859301</v>
      </c>
      <c r="D785">
        <v>320</v>
      </c>
      <c r="E785" s="5">
        <v>8.5957200196307704E-2</v>
      </c>
      <c r="F785">
        <v>0.03</v>
      </c>
      <c r="G785">
        <v>0</v>
      </c>
      <c r="H785" s="5">
        <v>29.45</v>
      </c>
      <c r="I785" t="s">
        <v>8</v>
      </c>
      <c r="J785" s="2" t="s">
        <v>41</v>
      </c>
      <c r="K785">
        <v>30.2</v>
      </c>
      <c r="L785" s="2" t="s">
        <v>41</v>
      </c>
      <c r="N785">
        <v>10</v>
      </c>
      <c r="O785" s="4">
        <v>0.300422034912109</v>
      </c>
      <c r="P785" s="4">
        <v>0.91268749237060498</v>
      </c>
      <c r="Q785" s="4">
        <v>0.30636579666092301</v>
      </c>
      <c r="R785" s="4">
        <v>29.449999999999701</v>
      </c>
      <c r="S785" s="4">
        <v>-0.94352510686934699</v>
      </c>
      <c r="T785" s="4">
        <v>-1.03334683546351</v>
      </c>
      <c r="U785" s="4">
        <v>-0.827293810274075</v>
      </c>
      <c r="V785" s="4">
        <v>9.7441396844194297E-3</v>
      </c>
      <c r="W785" s="4">
        <v>21.888207380799798</v>
      </c>
      <c r="X785" s="4">
        <v>-30.8745278645501</v>
      </c>
      <c r="Y785" s="4">
        <v>-23.3003691076498</v>
      </c>
      <c r="Z785" t="b">
        <v>0</v>
      </c>
      <c r="AA785" t="b">
        <v>0</v>
      </c>
    </row>
    <row r="786" spans="1:27" hidden="1" x14ac:dyDescent="0.2">
      <c r="A786" t="s">
        <v>29</v>
      </c>
      <c r="B786" s="1">
        <v>46738</v>
      </c>
      <c r="C786">
        <v>292.05999755859301</v>
      </c>
      <c r="D786">
        <v>410</v>
      </c>
      <c r="E786" s="4">
        <v>1.5999885702488701</v>
      </c>
      <c r="F786">
        <v>0.03</v>
      </c>
      <c r="G786">
        <v>0</v>
      </c>
      <c r="H786" s="5">
        <v>11.925000000000001</v>
      </c>
      <c r="I786" t="s">
        <v>7</v>
      </c>
      <c r="J786" s="3" t="s">
        <v>181</v>
      </c>
      <c r="K786" s="2" t="s">
        <v>144</v>
      </c>
      <c r="L786" s="3" t="s">
        <v>182</v>
      </c>
      <c r="M786">
        <v>9</v>
      </c>
      <c r="N786">
        <v>114</v>
      </c>
      <c r="O786" s="4">
        <v>0.29952177536010699</v>
      </c>
      <c r="P786" s="4">
        <v>0.71234145745998401</v>
      </c>
      <c r="Q786" s="4">
        <v>0.264889415470832</v>
      </c>
      <c r="R786" s="4">
        <v>11.925000000000001</v>
      </c>
      <c r="S786" s="4">
        <v>-0.70156174985195496</v>
      </c>
      <c r="T786" s="4">
        <v>-1.0366221054612801</v>
      </c>
      <c r="U786" s="4">
        <v>0.24147625635224301</v>
      </c>
      <c r="V786" s="4">
        <v>3.18740672236231E-3</v>
      </c>
      <c r="W786" s="4">
        <v>115.229353147572</v>
      </c>
      <c r="X786" s="4">
        <v>-11.296533534624199</v>
      </c>
      <c r="Y786" s="4">
        <v>93.760217955353596</v>
      </c>
      <c r="Z786" t="b">
        <v>1</v>
      </c>
      <c r="AA786" t="b">
        <v>0</v>
      </c>
    </row>
    <row r="787" spans="1:27" hidden="1" x14ac:dyDescent="0.2">
      <c r="A787" t="s">
        <v>29</v>
      </c>
      <c r="B787" s="1">
        <v>46311</v>
      </c>
      <c r="C787">
        <v>292.05999755859301</v>
      </c>
      <c r="D787">
        <v>345</v>
      </c>
      <c r="E787" s="4">
        <v>0.43092634749613401</v>
      </c>
      <c r="F787">
        <v>0.03</v>
      </c>
      <c r="G787">
        <v>0</v>
      </c>
      <c r="H787" s="5">
        <v>4.5750000000000002</v>
      </c>
      <c r="I787" t="s">
        <v>7</v>
      </c>
      <c r="J787" s="2" t="s">
        <v>307</v>
      </c>
      <c r="K787" s="3" t="s">
        <v>340</v>
      </c>
      <c r="L787" s="2" t="s">
        <v>315</v>
      </c>
      <c r="M787">
        <v>205</v>
      </c>
      <c r="N787">
        <v>140</v>
      </c>
      <c r="O787" s="4">
        <v>0.25745371459960897</v>
      </c>
      <c r="P787" s="4">
        <v>0.84655071756114098</v>
      </c>
      <c r="Q787" s="4">
        <v>0.24475003081208899</v>
      </c>
      <c r="R787" s="4">
        <v>4.5750000000000002</v>
      </c>
      <c r="S787" s="4">
        <v>-0.87604395666447998</v>
      </c>
      <c r="T787" s="4">
        <v>-1.0367100668533999</v>
      </c>
      <c r="U787" s="4">
        <v>0.19050306895375299</v>
      </c>
      <c r="V787" s="4">
        <v>5.7924648185234198E-3</v>
      </c>
      <c r="W787" s="4">
        <v>52.111474611011602</v>
      </c>
      <c r="X787" s="4">
        <v>-16.330582997015402</v>
      </c>
      <c r="Y787" s="4">
        <v>22.0045325010699</v>
      </c>
      <c r="Z787" t="b">
        <v>1</v>
      </c>
      <c r="AA787" t="b">
        <v>0</v>
      </c>
    </row>
    <row r="788" spans="1:27" hidden="1" x14ac:dyDescent="0.2">
      <c r="A788" t="s">
        <v>29</v>
      </c>
      <c r="B788" s="1">
        <v>47102</v>
      </c>
      <c r="C788">
        <v>292.05999755859301</v>
      </c>
      <c r="D788">
        <v>520</v>
      </c>
      <c r="E788" s="5">
        <v>2.5965662305023098</v>
      </c>
      <c r="F788">
        <v>0.03</v>
      </c>
      <c r="G788">
        <v>0</v>
      </c>
      <c r="H788" s="5">
        <v>229</v>
      </c>
      <c r="I788" t="s">
        <v>8</v>
      </c>
      <c r="J788">
        <v>226.5</v>
      </c>
      <c r="K788">
        <v>231.5</v>
      </c>
      <c r="L788">
        <v>230.59</v>
      </c>
      <c r="M788">
        <v>1</v>
      </c>
      <c r="N788">
        <v>1</v>
      </c>
      <c r="O788" s="4">
        <v>0.229499892578125</v>
      </c>
      <c r="P788" s="4">
        <v>0.56165384145883401</v>
      </c>
      <c r="Q788" s="4">
        <v>0.46029574164281201</v>
      </c>
      <c r="R788" s="4">
        <v>229</v>
      </c>
      <c r="S788" s="4">
        <v>-0.30187163447450599</v>
      </c>
      <c r="T788" s="4">
        <v>-1.0435859468749999</v>
      </c>
      <c r="U788" s="4">
        <v>-0.61862503999232998</v>
      </c>
      <c r="V788" s="4">
        <v>1.75959802019817E-3</v>
      </c>
      <c r="W788" s="4">
        <v>179.388244906936</v>
      </c>
      <c r="X788" s="4">
        <v>-3.6098927489657102</v>
      </c>
      <c r="Y788" s="4">
        <v>-1063.7499002673601</v>
      </c>
      <c r="Z788" t="b">
        <v>0</v>
      </c>
      <c r="AA788" t="b">
        <v>1</v>
      </c>
    </row>
    <row r="789" spans="1:27" hidden="1" x14ac:dyDescent="0.2">
      <c r="A789" t="s">
        <v>29</v>
      </c>
      <c r="B789" s="1">
        <v>46773</v>
      </c>
      <c r="C789">
        <v>292.05999755859301</v>
      </c>
      <c r="D789">
        <v>530</v>
      </c>
      <c r="E789" s="5">
        <v>1.6958133396347299</v>
      </c>
      <c r="F789">
        <v>0.03</v>
      </c>
      <c r="G789">
        <v>0</v>
      </c>
      <c r="H789" s="5">
        <v>267.5</v>
      </c>
      <c r="I789" t="s">
        <v>8</v>
      </c>
      <c r="J789">
        <v>265</v>
      </c>
      <c r="K789">
        <v>270</v>
      </c>
      <c r="L789">
        <v>253.67</v>
      </c>
      <c r="M789">
        <v>10</v>
      </c>
      <c r="N789">
        <v>0</v>
      </c>
      <c r="O789" s="4">
        <v>0.54042512802123999</v>
      </c>
      <c r="P789" s="4">
        <v>0.55105659916715799</v>
      </c>
      <c r="Q789" s="4">
        <v>0.69914355262101702</v>
      </c>
      <c r="R789" s="4">
        <v>267.49999999999301</v>
      </c>
      <c r="S789" s="4">
        <v>-0.143429450003417</v>
      </c>
      <c r="T789" s="4">
        <v>-1.05387794138429</v>
      </c>
      <c r="U789" s="4">
        <v>-0.55702448715941699</v>
      </c>
      <c r="V789" s="4">
        <v>1.48496238678522E-3</v>
      </c>
      <c r="W789" s="4">
        <v>150.177203205891</v>
      </c>
      <c r="X789" s="4">
        <v>-18.0517094558198</v>
      </c>
      <c r="Y789" s="4">
        <v>-729.51273292126905</v>
      </c>
      <c r="Z789" t="b">
        <v>0</v>
      </c>
      <c r="AA789" t="b">
        <v>1</v>
      </c>
    </row>
    <row r="790" spans="1:27" hidden="1" x14ac:dyDescent="0.2">
      <c r="A790" t="s">
        <v>29</v>
      </c>
      <c r="B790" s="1">
        <v>46283</v>
      </c>
      <c r="C790">
        <v>292.05999755859301</v>
      </c>
      <c r="D790">
        <v>350</v>
      </c>
      <c r="E790" s="5">
        <v>0.354266533880364</v>
      </c>
      <c r="F790">
        <v>0.03</v>
      </c>
      <c r="G790">
        <v>0</v>
      </c>
      <c r="H790" s="5">
        <v>58.95</v>
      </c>
      <c r="I790" t="s">
        <v>8</v>
      </c>
      <c r="J790">
        <v>58</v>
      </c>
      <c r="K790">
        <v>59.9</v>
      </c>
      <c r="L790">
        <v>57.55</v>
      </c>
      <c r="M790">
        <v>1</v>
      </c>
      <c r="N790">
        <v>3</v>
      </c>
      <c r="O790" s="4">
        <v>0.22998816894531199</v>
      </c>
      <c r="P790" s="4">
        <v>0.83445713588169601</v>
      </c>
      <c r="Q790" s="4">
        <v>0.29069722154828898</v>
      </c>
      <c r="R790" s="4">
        <v>58.949999999990297</v>
      </c>
      <c r="S790" s="4">
        <v>-0.89801083003163695</v>
      </c>
      <c r="T790" s="4">
        <v>-1.07103466950518</v>
      </c>
      <c r="U790" s="4">
        <v>-0.81541011215136605</v>
      </c>
      <c r="V790" s="4">
        <v>5.2749629816993401E-3</v>
      </c>
      <c r="W790" s="4">
        <v>46.337711338963999</v>
      </c>
      <c r="X790" s="4">
        <v>-10.098493899874001</v>
      </c>
      <c r="Y790" s="4">
        <v>-105.252117941712</v>
      </c>
      <c r="Z790" t="b">
        <v>0</v>
      </c>
      <c r="AA790" t="b">
        <v>0</v>
      </c>
    </row>
    <row r="791" spans="1:27" hidden="1" x14ac:dyDescent="0.2">
      <c r="A791" t="s">
        <v>29</v>
      </c>
      <c r="B791" s="1">
        <v>46164</v>
      </c>
      <c r="C791">
        <v>292.05999755859301</v>
      </c>
      <c r="D791">
        <v>310</v>
      </c>
      <c r="E791" s="5">
        <v>2.84623583552614E-2</v>
      </c>
      <c r="F791">
        <v>0.03</v>
      </c>
      <c r="G791">
        <v>0</v>
      </c>
      <c r="H791" s="5">
        <v>18.975000000000001</v>
      </c>
      <c r="I791" t="s">
        <v>8</v>
      </c>
      <c r="J791">
        <v>18.350000000000001</v>
      </c>
      <c r="K791" s="2" t="s">
        <v>111</v>
      </c>
      <c r="L791">
        <v>18.45</v>
      </c>
      <c r="N791">
        <v>1</v>
      </c>
      <c r="O791" s="4">
        <v>0.33936207519531197</v>
      </c>
      <c r="P791" s="4">
        <v>0.94212902438255997</v>
      </c>
      <c r="Q791" s="4">
        <v>0.333935255654292</v>
      </c>
      <c r="R791" s="4">
        <v>18.974999999999898</v>
      </c>
      <c r="S791" s="4">
        <v>-1.014816022782</v>
      </c>
      <c r="T791" s="4">
        <v>-1.07115354130303</v>
      </c>
      <c r="U791" s="4">
        <v>-0.84490323275927903</v>
      </c>
      <c r="V791" s="4">
        <v>1.44880804826547E-2</v>
      </c>
      <c r="W791" s="4">
        <v>11.745950312513401</v>
      </c>
      <c r="X791" s="4">
        <v>-60.932689223109499</v>
      </c>
      <c r="Y791" s="4">
        <v>-7.5635141345990196</v>
      </c>
      <c r="Z791" t="b">
        <v>0</v>
      </c>
      <c r="AA791" t="b">
        <v>0</v>
      </c>
    </row>
    <row r="792" spans="1:27" hidden="1" x14ac:dyDescent="0.2">
      <c r="A792" t="s">
        <v>29</v>
      </c>
      <c r="B792" s="1">
        <v>46220</v>
      </c>
      <c r="C792">
        <v>292.05999755859301</v>
      </c>
      <c r="D792">
        <v>325</v>
      </c>
      <c r="E792" s="4">
        <v>0.18178195212440099</v>
      </c>
      <c r="F792">
        <v>0.03</v>
      </c>
      <c r="G792">
        <v>0</v>
      </c>
      <c r="H792" s="5">
        <v>2.4350000000000001</v>
      </c>
      <c r="I792" t="s">
        <v>7</v>
      </c>
      <c r="J792" s="2" t="s">
        <v>408</v>
      </c>
      <c r="K792" s="3" t="s">
        <v>402</v>
      </c>
      <c r="L792" s="3" t="s">
        <v>373</v>
      </c>
      <c r="M792">
        <v>166</v>
      </c>
      <c r="N792">
        <v>3430</v>
      </c>
      <c r="O792" s="4">
        <v>0.23914335083007801</v>
      </c>
      <c r="P792" s="4">
        <v>0.89864614633413398</v>
      </c>
      <c r="Q792" s="4">
        <v>0.232782311970055</v>
      </c>
      <c r="R792" s="4">
        <v>2.4350000000004202</v>
      </c>
      <c r="S792" s="4">
        <v>-0.97217584790109501</v>
      </c>
      <c r="T792" s="4">
        <v>-1.07142466943229</v>
      </c>
      <c r="U792" s="4">
        <v>0.16548153688596601</v>
      </c>
      <c r="V792" s="4">
        <v>8.5798787966000403E-3</v>
      </c>
      <c r="W792" s="4">
        <v>30.9689190957865</v>
      </c>
      <c r="X792" s="4">
        <v>-21.205612872003201</v>
      </c>
      <c r="Y792" s="4">
        <v>8.3429803567223395</v>
      </c>
      <c r="Z792" t="b">
        <v>1</v>
      </c>
      <c r="AA792" t="b">
        <v>0</v>
      </c>
    </row>
    <row r="793" spans="1:27" hidden="1" x14ac:dyDescent="0.2">
      <c r="A793" t="s">
        <v>29</v>
      </c>
      <c r="B793" s="1">
        <v>46178</v>
      </c>
      <c r="C793">
        <v>292.05999755859301</v>
      </c>
      <c r="D793">
        <v>315</v>
      </c>
      <c r="E793" s="5">
        <v>6.6792252470498303E-2</v>
      </c>
      <c r="F793">
        <v>0.03</v>
      </c>
      <c r="G793">
        <v>0</v>
      </c>
      <c r="H793" s="5">
        <v>23.975000000000001</v>
      </c>
      <c r="I793" t="s">
        <v>8</v>
      </c>
      <c r="J793" s="2" t="s">
        <v>72</v>
      </c>
      <c r="K793">
        <v>25.15</v>
      </c>
      <c r="L793">
        <v>23.32</v>
      </c>
      <c r="M793">
        <v>1</v>
      </c>
      <c r="N793">
        <v>2</v>
      </c>
      <c r="O793" s="4">
        <v>0.29773651489257802</v>
      </c>
      <c r="P793" s="4">
        <v>0.92717459542410696</v>
      </c>
      <c r="Q793" s="4">
        <v>0.27449218672794101</v>
      </c>
      <c r="R793" s="4">
        <v>23.974999999999898</v>
      </c>
      <c r="S793" s="4">
        <v>-1.00215750385541</v>
      </c>
      <c r="T793" s="4">
        <v>-1.0730978056685301</v>
      </c>
      <c r="U793" s="4">
        <v>-0.84186623567459296</v>
      </c>
      <c r="V793" s="4">
        <v>1.16535894216392E-2</v>
      </c>
      <c r="W793" s="4">
        <v>18.224681371713299</v>
      </c>
      <c r="X793" s="4">
        <v>-29.352936388723698</v>
      </c>
      <c r="Y793" s="4">
        <v>-18.023919434822201</v>
      </c>
      <c r="Z793" t="b">
        <v>0</v>
      </c>
      <c r="AA793" t="b">
        <v>0</v>
      </c>
    </row>
    <row r="794" spans="1:27" hidden="1" x14ac:dyDescent="0.2">
      <c r="A794" t="s">
        <v>29</v>
      </c>
      <c r="B794" s="1">
        <v>46773</v>
      </c>
      <c r="C794">
        <v>292.05999755859301</v>
      </c>
      <c r="D794">
        <v>500</v>
      </c>
      <c r="E794" s="5">
        <v>1.6958133396347299</v>
      </c>
      <c r="F794">
        <v>0.03</v>
      </c>
      <c r="G794">
        <v>0</v>
      </c>
      <c r="H794" s="5">
        <v>214</v>
      </c>
      <c r="I794" t="s">
        <v>8</v>
      </c>
      <c r="J794">
        <v>211.5</v>
      </c>
      <c r="K794">
        <v>216.5</v>
      </c>
      <c r="L794">
        <v>230.95</v>
      </c>
      <c r="N794">
        <v>0</v>
      </c>
      <c r="O794" s="4">
        <v>0.33466241516113199</v>
      </c>
      <c r="P794" s="4">
        <v>0.58411999511718704</v>
      </c>
      <c r="Q794" s="4">
        <v>0.49907559666596402</v>
      </c>
      <c r="R794" s="4">
        <v>213.99999999999901</v>
      </c>
      <c r="S794" s="4">
        <v>-0.42402717994435202</v>
      </c>
      <c r="T794" s="4">
        <v>-1.07394038069705</v>
      </c>
      <c r="U794" s="4">
        <v>-0.66422700437341098</v>
      </c>
      <c r="V794" s="4">
        <v>1.92105484030952E-3</v>
      </c>
      <c r="W794" s="4">
        <v>138.68461945688799</v>
      </c>
      <c r="X794" s="4">
        <v>-8.1675248470202497</v>
      </c>
      <c r="Y794" s="4">
        <v>-691.88190048481204</v>
      </c>
      <c r="Z794" t="b">
        <v>0</v>
      </c>
      <c r="AA794" t="b">
        <v>1</v>
      </c>
    </row>
    <row r="795" spans="1:27" hidden="1" x14ac:dyDescent="0.2">
      <c r="A795" t="s">
        <v>29</v>
      </c>
      <c r="B795" s="1">
        <v>46738</v>
      </c>
      <c r="C795">
        <v>292.05999755859301</v>
      </c>
      <c r="D795">
        <v>415</v>
      </c>
      <c r="E795" s="4">
        <v>1.5999885702488701</v>
      </c>
      <c r="F795">
        <v>0.03</v>
      </c>
      <c r="G795">
        <v>0</v>
      </c>
      <c r="H795" s="5">
        <v>11.175000000000001</v>
      </c>
      <c r="I795" t="s">
        <v>7</v>
      </c>
      <c r="J795" s="2" t="s">
        <v>198</v>
      </c>
      <c r="K795" s="3" t="s">
        <v>175</v>
      </c>
      <c r="L795" s="3" t="s">
        <v>199</v>
      </c>
      <c r="M795">
        <v>20</v>
      </c>
      <c r="N795">
        <v>106</v>
      </c>
      <c r="O795" s="4">
        <v>0.29889617126464801</v>
      </c>
      <c r="P795" s="4">
        <v>0.70375903026167097</v>
      </c>
      <c r="Q795" s="4">
        <v>0.26439698985418703</v>
      </c>
      <c r="R795" s="4">
        <v>11.175000000013499</v>
      </c>
      <c r="S795" s="4">
        <v>-0.739735849562417</v>
      </c>
      <c r="T795" s="4">
        <v>-1.0741733327858001</v>
      </c>
      <c r="U795" s="4">
        <v>0.22973014540900699</v>
      </c>
      <c r="V795" s="4">
        <v>3.10669121876704E-3</v>
      </c>
      <c r="W795" s="4">
        <v>112.102585977204</v>
      </c>
      <c r="X795" s="4">
        <v>-10.9400364530744</v>
      </c>
      <c r="Y795" s="4">
        <v>89.471337980122897</v>
      </c>
      <c r="Z795" t="b">
        <v>1</v>
      </c>
      <c r="AA795" t="b">
        <v>0</v>
      </c>
    </row>
    <row r="796" spans="1:27" hidden="1" x14ac:dyDescent="0.2">
      <c r="A796" t="s">
        <v>29</v>
      </c>
      <c r="B796" s="1">
        <v>46346</v>
      </c>
      <c r="C796">
        <v>292.05999755859301</v>
      </c>
      <c r="D796">
        <v>355</v>
      </c>
      <c r="E796" s="4">
        <v>0.52675111540592401</v>
      </c>
      <c r="F796">
        <v>0.03</v>
      </c>
      <c r="G796">
        <v>0</v>
      </c>
      <c r="H796" s="5">
        <v>5</v>
      </c>
      <c r="I796" t="s">
        <v>7</v>
      </c>
      <c r="J796" s="2" t="s">
        <v>328</v>
      </c>
      <c r="K796" s="2" t="s">
        <v>301</v>
      </c>
      <c r="L796" s="2" t="s">
        <v>320</v>
      </c>
      <c r="M796">
        <v>114</v>
      </c>
      <c r="N796">
        <v>147</v>
      </c>
      <c r="O796" s="4">
        <v>0.26563234375</v>
      </c>
      <c r="P796" s="4">
        <v>0.82270421847491104</v>
      </c>
      <c r="Q796" s="4">
        <v>0.25135414116730498</v>
      </c>
      <c r="R796" s="4">
        <v>4.9999999999999902</v>
      </c>
      <c r="S796" s="4">
        <v>-0.89195322952668898</v>
      </c>
      <c r="T796" s="4">
        <v>-1.07438008692614</v>
      </c>
      <c r="U796" s="4">
        <v>0.18620900091772299</v>
      </c>
      <c r="V796" s="4">
        <v>5.0302675792140298E-3</v>
      </c>
      <c r="W796" s="4">
        <v>56.810256569305302</v>
      </c>
      <c r="X796" s="4">
        <v>-15.0358335686111</v>
      </c>
      <c r="Y796" s="4">
        <v>26.013182619592801</v>
      </c>
      <c r="Z796" t="b">
        <v>1</v>
      </c>
      <c r="AA796" t="b">
        <v>0</v>
      </c>
    </row>
    <row r="797" spans="1:27" hidden="1" x14ac:dyDescent="0.2">
      <c r="A797" t="s">
        <v>29</v>
      </c>
      <c r="B797" s="1">
        <v>46374</v>
      </c>
      <c r="C797">
        <v>292.05999755859301</v>
      </c>
      <c r="D797">
        <v>360</v>
      </c>
      <c r="E797" s="4">
        <v>0.60341093023648795</v>
      </c>
      <c r="F797">
        <v>0.03</v>
      </c>
      <c r="G797">
        <v>0</v>
      </c>
      <c r="H797" s="5">
        <v>5.4249999999999998</v>
      </c>
      <c r="I797" t="s">
        <v>7</v>
      </c>
      <c r="J797" s="3" t="s">
        <v>319</v>
      </c>
      <c r="K797" s="2" t="s">
        <v>320</v>
      </c>
      <c r="L797" s="3" t="s">
        <v>321</v>
      </c>
      <c r="M797">
        <v>3</v>
      </c>
      <c r="N797">
        <v>2685</v>
      </c>
      <c r="O797" s="4">
        <v>0.266059585571289</v>
      </c>
      <c r="P797" s="4">
        <v>0.811277770996093</v>
      </c>
      <c r="Q797" s="4">
        <v>0.25128841720453399</v>
      </c>
      <c r="R797" s="4">
        <v>5.4249999999999901</v>
      </c>
      <c r="S797" s="4">
        <v>-0.88110295627205604</v>
      </c>
      <c r="T797" s="4">
        <v>-1.0763026164287399</v>
      </c>
      <c r="U797" s="4">
        <v>0.18913104865791899</v>
      </c>
      <c r="V797" s="4">
        <v>4.7465528070725202E-3</v>
      </c>
      <c r="W797" s="4">
        <v>61.391481655027299</v>
      </c>
      <c r="X797" s="4">
        <v>-14.277514644215501</v>
      </c>
      <c r="Y797" s="4">
        <v>30.057475515490101</v>
      </c>
      <c r="Z797" t="b">
        <v>1</v>
      </c>
      <c r="AA797" t="b">
        <v>0</v>
      </c>
    </row>
    <row r="798" spans="1:27" hidden="1" x14ac:dyDescent="0.2">
      <c r="A798" t="s">
        <v>29</v>
      </c>
      <c r="B798" s="1">
        <v>46829</v>
      </c>
      <c r="C798">
        <v>292.05999755859301</v>
      </c>
      <c r="D798">
        <v>550</v>
      </c>
      <c r="E798" s="5">
        <v>1.8491329737870399</v>
      </c>
      <c r="F798">
        <v>0.03</v>
      </c>
      <c r="G798">
        <v>0</v>
      </c>
      <c r="H798" s="5">
        <v>291.5</v>
      </c>
      <c r="I798" t="s">
        <v>8</v>
      </c>
      <c r="J798">
        <v>289</v>
      </c>
      <c r="K798">
        <v>294</v>
      </c>
      <c r="L798">
        <v>277.5</v>
      </c>
      <c r="N798">
        <v>0</v>
      </c>
      <c r="O798" s="4">
        <v>0.56177196044921796</v>
      </c>
      <c r="P798" s="4">
        <v>0.53101817737926105</v>
      </c>
      <c r="Q798" s="4">
        <v>0.73160409799510295</v>
      </c>
      <c r="R798" s="4">
        <v>291.5</v>
      </c>
      <c r="S798" s="4">
        <v>-8.3043035467930196E-2</v>
      </c>
      <c r="T798" s="4">
        <v>-1.0778989837918</v>
      </c>
      <c r="U798" s="4">
        <v>-0.53309133979382795</v>
      </c>
      <c r="V798" s="4">
        <v>1.3682967914898599E-3</v>
      </c>
      <c r="W798" s="4">
        <v>157.895130142998</v>
      </c>
      <c r="X798" s="4">
        <v>-17.819535485103</v>
      </c>
      <c r="Y798" s="4">
        <v>-826.92238299905705</v>
      </c>
      <c r="Z798" t="b">
        <v>0</v>
      </c>
      <c r="AA798" t="b">
        <v>1</v>
      </c>
    </row>
    <row r="799" spans="1:27" hidden="1" x14ac:dyDescent="0.2">
      <c r="A799" t="s">
        <v>29</v>
      </c>
      <c r="B799" s="1">
        <v>47102</v>
      </c>
      <c r="C799">
        <v>292.05999755859301</v>
      </c>
      <c r="D799">
        <v>460</v>
      </c>
      <c r="E799" s="4">
        <v>2.5965662305023098</v>
      </c>
      <c r="F799">
        <v>0.03</v>
      </c>
      <c r="G799">
        <v>0</v>
      </c>
      <c r="H799" s="5">
        <v>16.175000000000001</v>
      </c>
      <c r="I799" t="s">
        <v>7</v>
      </c>
      <c r="J799">
        <v>14.75</v>
      </c>
      <c r="K799" s="2" t="s">
        <v>117</v>
      </c>
      <c r="L799">
        <v>16.25</v>
      </c>
      <c r="M799">
        <v>43</v>
      </c>
      <c r="N799">
        <v>224</v>
      </c>
      <c r="O799" s="4">
        <v>0.30873799179077099</v>
      </c>
      <c r="P799" s="4">
        <v>0.63491303817085598</v>
      </c>
      <c r="Q799" s="4">
        <v>0.26995392055932999</v>
      </c>
      <c r="R799" s="4">
        <v>16.175000000000001</v>
      </c>
      <c r="S799" s="4">
        <v>-0.64771875560724401</v>
      </c>
      <c r="T799" s="4">
        <v>-1.0827188402329599</v>
      </c>
      <c r="U799" s="4">
        <v>0.25858343557184099</v>
      </c>
      <c r="V799" s="4">
        <v>2.5459319044695201E-3</v>
      </c>
      <c r="W799" s="4">
        <v>152.222896594319</v>
      </c>
      <c r="X799" s="4">
        <v>-9.6933891061503807</v>
      </c>
      <c r="Y799" s="4">
        <v>154.09809816273801</v>
      </c>
      <c r="Z799" t="b">
        <v>1</v>
      </c>
      <c r="AA799" t="b">
        <v>0</v>
      </c>
    </row>
    <row r="800" spans="1:27" hidden="1" x14ac:dyDescent="0.2">
      <c r="A800" t="s">
        <v>29</v>
      </c>
      <c r="B800" s="1">
        <v>46178</v>
      </c>
      <c r="C800">
        <v>292.05999755859301</v>
      </c>
      <c r="D800">
        <v>320</v>
      </c>
      <c r="E800" s="5">
        <v>6.6792252470498303E-2</v>
      </c>
      <c r="F800">
        <v>0.03</v>
      </c>
      <c r="G800">
        <v>0</v>
      </c>
      <c r="H800" s="5">
        <v>29.25</v>
      </c>
      <c r="I800" t="s">
        <v>8</v>
      </c>
      <c r="J800">
        <v>28.25</v>
      </c>
      <c r="K800">
        <v>30.25</v>
      </c>
      <c r="L800">
        <v>27.95</v>
      </c>
      <c r="M800">
        <v>7</v>
      </c>
      <c r="N800">
        <v>57</v>
      </c>
      <c r="O800" s="4">
        <v>0.34094897338867097</v>
      </c>
      <c r="P800" s="4">
        <v>0.91268749237060498</v>
      </c>
      <c r="Q800" s="4">
        <v>0.328447814601804</v>
      </c>
      <c r="R800" s="4">
        <v>29.25</v>
      </c>
      <c r="S800" s="4">
        <v>-1.0102559014932599</v>
      </c>
      <c r="T800" s="4">
        <v>-1.09514060213068</v>
      </c>
      <c r="U800" s="4">
        <v>-0.843813648540373</v>
      </c>
      <c r="V800" s="4">
        <v>9.6601618880690198E-3</v>
      </c>
      <c r="W800" s="4">
        <v>18.0767780290258</v>
      </c>
      <c r="X800" s="4">
        <v>-36.175033889783201</v>
      </c>
      <c r="Y800" s="4">
        <v>-18.414237421416399</v>
      </c>
      <c r="Z800" t="b">
        <v>0</v>
      </c>
      <c r="AA800" t="b">
        <v>0</v>
      </c>
    </row>
    <row r="801" spans="1:27" hidden="1" x14ac:dyDescent="0.2">
      <c r="A801" t="s">
        <v>29</v>
      </c>
      <c r="B801" s="1">
        <v>46829</v>
      </c>
      <c r="C801">
        <v>292.05999755859301</v>
      </c>
      <c r="D801">
        <v>430</v>
      </c>
      <c r="E801" s="4">
        <v>1.8491329737870399</v>
      </c>
      <c r="F801">
        <v>0.03</v>
      </c>
      <c r="G801">
        <v>0</v>
      </c>
      <c r="H801" s="5">
        <v>11.925000000000001</v>
      </c>
      <c r="I801" t="s">
        <v>7</v>
      </c>
      <c r="J801" s="2" t="s">
        <v>183</v>
      </c>
      <c r="K801">
        <v>13.55</v>
      </c>
      <c r="L801" s="2" t="s">
        <v>167</v>
      </c>
      <c r="M801">
        <v>2</v>
      </c>
      <c r="N801">
        <v>93</v>
      </c>
      <c r="O801" s="4">
        <v>0.303183848114013</v>
      </c>
      <c r="P801" s="4">
        <v>0.67920929664789198</v>
      </c>
      <c r="Q801" s="4">
        <v>0.26508611662969001</v>
      </c>
      <c r="R801" s="4">
        <v>11.925000000000299</v>
      </c>
      <c r="S801" s="4">
        <v>-0.73898215491248298</v>
      </c>
      <c r="T801" s="4">
        <v>-1.09945375515342</v>
      </c>
      <c r="U801" s="4">
        <v>0.22995891672886801</v>
      </c>
      <c r="V801" s="4">
        <v>2.8839252062384199E-3</v>
      </c>
      <c r="W801" s="4">
        <v>120.582219482878</v>
      </c>
      <c r="X801" s="4">
        <v>-10.3002553643095</v>
      </c>
      <c r="Y801" s="4">
        <v>102.140189463967</v>
      </c>
      <c r="Z801" t="b">
        <v>1</v>
      </c>
      <c r="AA801" t="b">
        <v>0</v>
      </c>
    </row>
    <row r="802" spans="1:27" hidden="1" x14ac:dyDescent="0.2">
      <c r="A802" t="s">
        <v>29</v>
      </c>
      <c r="B802" s="1">
        <v>46555</v>
      </c>
      <c r="C802">
        <v>292.05999755859301</v>
      </c>
      <c r="D802">
        <v>440</v>
      </c>
      <c r="E802" s="5">
        <v>1.0989618995621599</v>
      </c>
      <c r="F802">
        <v>0.03</v>
      </c>
      <c r="G802">
        <v>0</v>
      </c>
      <c r="H802" s="5">
        <v>148.625</v>
      </c>
      <c r="I802" t="s">
        <v>8</v>
      </c>
      <c r="J802">
        <v>146.69999999999999</v>
      </c>
      <c r="K802">
        <v>150.55000000000001</v>
      </c>
      <c r="L802">
        <v>173.69</v>
      </c>
      <c r="M802">
        <v>2</v>
      </c>
      <c r="N802">
        <v>1</v>
      </c>
      <c r="O802" s="4">
        <v>0.255622678222656</v>
      </c>
      <c r="P802" s="4">
        <v>0.66377272172407598</v>
      </c>
      <c r="Q802" s="4">
        <v>0.40277846532089601</v>
      </c>
      <c r="R802" s="4">
        <v>148.62499999999901</v>
      </c>
      <c r="S802" s="4">
        <v>-0.68137848908548204</v>
      </c>
      <c r="T802" s="4">
        <v>-1.10361672728043</v>
      </c>
      <c r="U802" s="4">
        <v>-0.752183984796018</v>
      </c>
      <c r="V802" s="4">
        <v>2.5648621887243402E-3</v>
      </c>
      <c r="W802" s="4">
        <v>96.840510111412797</v>
      </c>
      <c r="X802" s="4">
        <v>-6.6971813124993904</v>
      </c>
      <c r="Y802" s="4">
        <v>-404.75629749624102</v>
      </c>
      <c r="Z802" t="b">
        <v>0</v>
      </c>
      <c r="AA802" t="b">
        <v>1</v>
      </c>
    </row>
    <row r="803" spans="1:27" hidden="1" x14ac:dyDescent="0.2">
      <c r="A803" t="s">
        <v>29</v>
      </c>
      <c r="B803" s="1">
        <v>46199</v>
      </c>
      <c r="C803">
        <v>292.05999755859301</v>
      </c>
      <c r="D803">
        <v>320</v>
      </c>
      <c r="E803" s="4">
        <v>0.124287092298907</v>
      </c>
      <c r="F803">
        <v>0.03</v>
      </c>
      <c r="G803">
        <v>0</v>
      </c>
      <c r="H803" s="5">
        <v>1.8399999999999901</v>
      </c>
      <c r="I803" t="s">
        <v>7</v>
      </c>
      <c r="J803" s="2" t="s">
        <v>445</v>
      </c>
      <c r="K803" s="3" t="s">
        <v>434</v>
      </c>
      <c r="L803" s="2" t="s">
        <v>446</v>
      </c>
      <c r="M803">
        <v>4</v>
      </c>
      <c r="N803">
        <v>298</v>
      </c>
      <c r="O803" s="4">
        <v>0.24134059448242101</v>
      </c>
      <c r="P803" s="4">
        <v>0.91268749237060498</v>
      </c>
      <c r="Q803" s="4">
        <v>0.23321606878065401</v>
      </c>
      <c r="R803" s="4">
        <v>1.8399999999999701</v>
      </c>
      <c r="S803" s="4">
        <v>-1.02474241663232</v>
      </c>
      <c r="T803" s="4">
        <v>-1.10696128296744</v>
      </c>
      <c r="U803" s="4">
        <v>0.152742371621262</v>
      </c>
      <c r="V803" s="4">
        <v>9.8274497893076507E-3</v>
      </c>
      <c r="W803" s="4">
        <v>24.297941731016699</v>
      </c>
      <c r="X803" s="4">
        <v>-24.079795429040502</v>
      </c>
      <c r="Y803" s="4">
        <v>5.3157510681135696</v>
      </c>
      <c r="Z803" t="b">
        <v>1</v>
      </c>
      <c r="AA803" t="b">
        <v>0</v>
      </c>
    </row>
    <row r="804" spans="1:27" hidden="1" x14ac:dyDescent="0.2">
      <c r="A804" t="s">
        <v>29</v>
      </c>
      <c r="B804" s="1">
        <v>46220</v>
      </c>
      <c r="C804">
        <v>292.05999755859301</v>
      </c>
      <c r="D804">
        <v>335</v>
      </c>
      <c r="E804" s="5">
        <v>0.18178195212440099</v>
      </c>
      <c r="F804">
        <v>0.03</v>
      </c>
      <c r="G804">
        <v>0</v>
      </c>
      <c r="H804" s="5">
        <v>44</v>
      </c>
      <c r="I804" t="s">
        <v>8</v>
      </c>
      <c r="J804">
        <v>42.9</v>
      </c>
      <c r="K804">
        <v>45.1</v>
      </c>
      <c r="L804">
        <v>44.05</v>
      </c>
      <c r="M804">
        <v>2</v>
      </c>
      <c r="N804">
        <v>3</v>
      </c>
      <c r="O804" s="4">
        <v>0.26996579650878899</v>
      </c>
      <c r="P804" s="4">
        <v>0.87182088823460802</v>
      </c>
      <c r="Q804" s="4">
        <v>0.29172911307031102</v>
      </c>
      <c r="R804" s="4">
        <v>44.000000000000099</v>
      </c>
      <c r="S804" s="4">
        <v>-0.99679330713118097</v>
      </c>
      <c r="T804" s="4">
        <v>-1.12117462473874</v>
      </c>
      <c r="U804" s="4">
        <v>-0.84056757619603795</v>
      </c>
      <c r="V804" s="4">
        <v>6.6823006364766097E-3</v>
      </c>
      <c r="W804" s="4">
        <v>30.227393499832399</v>
      </c>
      <c r="X804" s="4">
        <v>-15.5700276011122</v>
      </c>
      <c r="Y804" s="4">
        <v>-52.625177870190797</v>
      </c>
      <c r="Z804" t="b">
        <v>0</v>
      </c>
      <c r="AA804" t="b">
        <v>0</v>
      </c>
    </row>
    <row r="805" spans="1:27" hidden="1" x14ac:dyDescent="0.2">
      <c r="A805" t="s">
        <v>29</v>
      </c>
      <c r="B805" s="1">
        <v>46171</v>
      </c>
      <c r="C805">
        <v>292.05999755859301</v>
      </c>
      <c r="D805">
        <v>310</v>
      </c>
      <c r="E805" s="4">
        <v>4.7627303797627099E-2</v>
      </c>
      <c r="F805">
        <v>0.03</v>
      </c>
      <c r="G805">
        <v>0</v>
      </c>
      <c r="H805" s="5">
        <v>1.105</v>
      </c>
      <c r="I805" t="s">
        <v>7</v>
      </c>
      <c r="J805" s="2" t="s">
        <v>445</v>
      </c>
      <c r="K805" s="3" t="s">
        <v>493</v>
      </c>
      <c r="L805" s="2" t="s">
        <v>428</v>
      </c>
      <c r="M805">
        <v>39</v>
      </c>
      <c r="N805">
        <v>2535</v>
      </c>
      <c r="O805" s="4">
        <v>0.23902128173828099</v>
      </c>
      <c r="P805" s="4">
        <v>0.94212902438255997</v>
      </c>
      <c r="Q805" s="4">
        <v>0.243343040399846</v>
      </c>
      <c r="R805" s="4">
        <v>1.10499999999998</v>
      </c>
      <c r="S805" s="4">
        <v>-1.06906271554762</v>
      </c>
      <c r="T805" s="4">
        <v>-1.1221691236166</v>
      </c>
      <c r="U805" s="4">
        <v>0.14252070531646099</v>
      </c>
      <c r="V805" s="4">
        <v>1.45249466156336E-2</v>
      </c>
      <c r="W805" s="4">
        <v>14.359311799711501</v>
      </c>
      <c r="X805" s="4">
        <v>-37.8987330004786</v>
      </c>
      <c r="Y805" s="4">
        <v>1.9298391487787201</v>
      </c>
      <c r="Z805" t="b">
        <v>1</v>
      </c>
      <c r="AA805" t="b">
        <v>0</v>
      </c>
    </row>
    <row r="806" spans="1:27" hidden="1" x14ac:dyDescent="0.2">
      <c r="A806" t="s">
        <v>29</v>
      </c>
      <c r="B806" s="1">
        <v>46402</v>
      </c>
      <c r="C806">
        <v>292.05999755859301</v>
      </c>
      <c r="D806">
        <v>530</v>
      </c>
      <c r="E806" s="5">
        <v>0.68007074488696795</v>
      </c>
      <c r="F806">
        <v>0.03</v>
      </c>
      <c r="G806">
        <v>0</v>
      </c>
      <c r="H806" s="5">
        <v>267.35000000000002</v>
      </c>
      <c r="I806" t="s">
        <v>8</v>
      </c>
      <c r="J806">
        <v>265.5</v>
      </c>
      <c r="K806">
        <v>269.2</v>
      </c>
      <c r="L806">
        <v>260.32</v>
      </c>
      <c r="M806">
        <v>10</v>
      </c>
      <c r="N806">
        <v>0</v>
      </c>
      <c r="O806" s="4">
        <v>0.84930570617675705</v>
      </c>
      <c r="P806" s="4">
        <v>0.55105659916715799</v>
      </c>
      <c r="Q806" s="4">
        <v>0.95862104174450402</v>
      </c>
      <c r="R806" s="4">
        <v>267.35000000000002</v>
      </c>
      <c r="S806" s="4">
        <v>-0.33273277772043103</v>
      </c>
      <c r="T806" s="4">
        <v>-1.1232730590833799</v>
      </c>
      <c r="U806" s="4">
        <v>-0.63033199752979296</v>
      </c>
      <c r="V806" s="4">
        <v>1.6348329202117899E-3</v>
      </c>
      <c r="W806" s="4">
        <v>90.911448882159604</v>
      </c>
      <c r="X806" s="4">
        <v>-50.530599816574302</v>
      </c>
      <c r="Y806" s="4">
        <v>-307.01437533720099</v>
      </c>
      <c r="Z806" t="b">
        <v>0</v>
      </c>
      <c r="AA806" t="b">
        <v>1</v>
      </c>
    </row>
    <row r="807" spans="1:27" hidden="1" x14ac:dyDescent="0.2">
      <c r="A807" t="s">
        <v>29</v>
      </c>
      <c r="B807" s="1">
        <v>46311</v>
      </c>
      <c r="C807">
        <v>292.05999755859301</v>
      </c>
      <c r="D807">
        <v>350</v>
      </c>
      <c r="E807" s="4">
        <v>0.43092634749613401</v>
      </c>
      <c r="F807">
        <v>0.03</v>
      </c>
      <c r="G807">
        <v>0</v>
      </c>
      <c r="H807" s="5">
        <v>3.8499999999999899</v>
      </c>
      <c r="I807" t="s">
        <v>7</v>
      </c>
      <c r="J807" s="2" t="s">
        <v>294</v>
      </c>
      <c r="K807" s="2" t="s">
        <v>350</v>
      </c>
      <c r="L807" s="3" t="s">
        <v>352</v>
      </c>
      <c r="M807">
        <v>6</v>
      </c>
      <c r="N807">
        <v>1057</v>
      </c>
      <c r="O807" s="4">
        <v>0.25574474731445301</v>
      </c>
      <c r="P807" s="4">
        <v>0.83445713588169601</v>
      </c>
      <c r="Q807" s="4">
        <v>0.24401955178443199</v>
      </c>
      <c r="R807" s="4">
        <v>3.84999999999985</v>
      </c>
      <c r="S807" s="4">
        <v>-0.96897151605379706</v>
      </c>
      <c r="T807" s="4">
        <v>-1.12915810342689</v>
      </c>
      <c r="U807" s="4">
        <v>0.16627970055986299</v>
      </c>
      <c r="V807" s="4">
        <v>5.3325021053514197E-3</v>
      </c>
      <c r="W807" s="4">
        <v>47.830273416850801</v>
      </c>
      <c r="X807" s="4">
        <v>-14.883772274178201</v>
      </c>
      <c r="Y807" s="4">
        <v>19.268289420747902</v>
      </c>
      <c r="Z807" t="b">
        <v>1</v>
      </c>
      <c r="AA807" t="b">
        <v>0</v>
      </c>
    </row>
    <row r="808" spans="1:27" hidden="1" x14ac:dyDescent="0.2">
      <c r="A808" t="s">
        <v>29</v>
      </c>
      <c r="B808" s="1">
        <v>47102</v>
      </c>
      <c r="C808">
        <v>292.05999755859301</v>
      </c>
      <c r="D808">
        <v>470</v>
      </c>
      <c r="E808" s="4">
        <v>2.5965662305023098</v>
      </c>
      <c r="F808">
        <v>0.03</v>
      </c>
      <c r="G808">
        <v>0</v>
      </c>
      <c r="H808" s="5">
        <v>14.875</v>
      </c>
      <c r="I808" t="s">
        <v>7</v>
      </c>
      <c r="J808">
        <v>13.45</v>
      </c>
      <c r="K808" s="2" t="s">
        <v>119</v>
      </c>
      <c r="L808" s="2" t="s">
        <v>141</v>
      </c>
      <c r="M808">
        <v>160</v>
      </c>
      <c r="N808">
        <v>173</v>
      </c>
      <c r="O808" s="4">
        <v>0.30794454269409099</v>
      </c>
      <c r="P808" s="4">
        <v>0.62140425012466705</v>
      </c>
      <c r="Q808" s="4">
        <v>0.269546948683273</v>
      </c>
      <c r="R808" s="4">
        <v>14.8749999999993</v>
      </c>
      <c r="S808" s="4">
        <v>-0.69886717743315796</v>
      </c>
      <c r="T808" s="4">
        <v>-1.1332114730999301</v>
      </c>
      <c r="U808" s="4">
        <v>0.242317520735745</v>
      </c>
      <c r="V808" s="4">
        <v>2.4634617571003201E-3</v>
      </c>
      <c r="W808" s="4">
        <v>147.06990221048</v>
      </c>
      <c r="X808" s="4">
        <v>-9.3104775123840096</v>
      </c>
      <c r="Y808" s="4">
        <v>145.13832688387899</v>
      </c>
      <c r="Z808" t="b">
        <v>1</v>
      </c>
      <c r="AA808" t="b">
        <v>0</v>
      </c>
    </row>
    <row r="809" spans="1:27" hidden="1" x14ac:dyDescent="0.2">
      <c r="A809" t="s">
        <v>29</v>
      </c>
      <c r="B809" s="1">
        <v>46465</v>
      </c>
      <c r="C809">
        <v>292.05999755859301</v>
      </c>
      <c r="D809">
        <v>380</v>
      </c>
      <c r="E809" s="4">
        <v>0.852555335781364</v>
      </c>
      <c r="F809">
        <v>0.03</v>
      </c>
      <c r="G809">
        <v>0</v>
      </c>
      <c r="H809" s="5">
        <v>6.1749999999999998</v>
      </c>
      <c r="I809" t="s">
        <v>7</v>
      </c>
      <c r="J809" s="3" t="s">
        <v>281</v>
      </c>
      <c r="K809" s="2" t="s">
        <v>297</v>
      </c>
      <c r="L809" s="3" t="s">
        <v>299</v>
      </c>
      <c r="M809">
        <v>3</v>
      </c>
      <c r="N809">
        <v>100</v>
      </c>
      <c r="O809" s="4">
        <v>0.27228510925292898</v>
      </c>
      <c r="P809" s="4">
        <v>0.76857894094366697</v>
      </c>
      <c r="Q809" s="4">
        <v>0.25311126772623899</v>
      </c>
      <c r="R809" s="4">
        <v>6.1750000000162597</v>
      </c>
      <c r="S809" s="4">
        <v>-0.89995259378588999</v>
      </c>
      <c r="T809" s="4">
        <v>-1.1336601571237299</v>
      </c>
      <c r="U809" s="4">
        <v>0.18407273971018001</v>
      </c>
      <c r="V809" s="4">
        <v>3.8984725887242799E-3</v>
      </c>
      <c r="W809" s="4">
        <v>71.758391503640794</v>
      </c>
      <c r="X809" s="4">
        <v>-12.079569408096701</v>
      </c>
      <c r="Y809" s="4">
        <v>40.569087702433798</v>
      </c>
      <c r="Z809" t="b">
        <v>1</v>
      </c>
      <c r="AA809" t="b">
        <v>0</v>
      </c>
    </row>
    <row r="810" spans="1:27" hidden="1" x14ac:dyDescent="0.2">
      <c r="A810" t="s">
        <v>29</v>
      </c>
      <c r="B810" s="1">
        <v>46171</v>
      </c>
      <c r="C810">
        <v>292.05999755859301</v>
      </c>
      <c r="D810">
        <v>315</v>
      </c>
      <c r="E810" s="5">
        <v>4.7627303797627099E-2</v>
      </c>
      <c r="F810">
        <v>0.03</v>
      </c>
      <c r="G810">
        <v>0</v>
      </c>
      <c r="H810" s="5">
        <v>23.875</v>
      </c>
      <c r="I810" t="s">
        <v>8</v>
      </c>
      <c r="J810" s="2" t="s">
        <v>73</v>
      </c>
      <c r="K810" s="2" t="s">
        <v>55</v>
      </c>
      <c r="L810" s="2" t="s">
        <v>42</v>
      </c>
      <c r="M810">
        <v>20</v>
      </c>
      <c r="N810">
        <v>40</v>
      </c>
      <c r="O810" s="4">
        <v>0.34253587158203103</v>
      </c>
      <c r="P810" s="4">
        <v>0.92717459542410696</v>
      </c>
      <c r="Q810" s="4">
        <v>0.30781522983413501</v>
      </c>
      <c r="R810" s="4">
        <v>23.875</v>
      </c>
      <c r="S810" s="4">
        <v>-1.07073303927318</v>
      </c>
      <c r="T810" s="4">
        <v>-1.13790965208512</v>
      </c>
      <c r="U810" s="4">
        <v>-0.85785525871726798</v>
      </c>
      <c r="V810" s="4">
        <v>1.1462180784199E-2</v>
      </c>
      <c r="W810" s="4">
        <v>14.3336735365496</v>
      </c>
      <c r="X810" s="4">
        <v>-38.086654682347501</v>
      </c>
      <c r="Y810" s="4">
        <v>-13.0698944606255</v>
      </c>
      <c r="Z810" t="b">
        <v>0</v>
      </c>
      <c r="AA810" t="b">
        <v>0</v>
      </c>
    </row>
    <row r="811" spans="1:27" hidden="1" x14ac:dyDescent="0.2">
      <c r="A811" t="s">
        <v>29</v>
      </c>
      <c r="B811" s="1">
        <v>46402</v>
      </c>
      <c r="C811">
        <v>292.05999755859301</v>
      </c>
      <c r="D811">
        <v>400</v>
      </c>
      <c r="E811" s="5">
        <v>0.68007074488696795</v>
      </c>
      <c r="F811">
        <v>0.03</v>
      </c>
      <c r="G811">
        <v>0</v>
      </c>
      <c r="H811" s="5">
        <v>108.35</v>
      </c>
      <c r="I811" t="s">
        <v>8</v>
      </c>
      <c r="J811">
        <v>106.65</v>
      </c>
      <c r="K811">
        <v>110.05</v>
      </c>
      <c r="L811">
        <v>107.06</v>
      </c>
      <c r="M811">
        <v>1</v>
      </c>
      <c r="N811">
        <v>2</v>
      </c>
      <c r="O811" s="4">
        <v>0.25379164184570302</v>
      </c>
      <c r="P811" s="4">
        <v>0.73014999389648405</v>
      </c>
      <c r="Q811" s="4">
        <v>0.36042821309945</v>
      </c>
      <c r="R811" s="4">
        <v>108.350000000002</v>
      </c>
      <c r="S811" s="4">
        <v>-0.84085676498904804</v>
      </c>
      <c r="T811" s="4">
        <v>-1.1380889439074899</v>
      </c>
      <c r="U811" s="4">
        <v>-0.79978590906309999</v>
      </c>
      <c r="V811" s="4">
        <v>3.22708464281955E-3</v>
      </c>
      <c r="W811" s="4">
        <v>67.472590221849401</v>
      </c>
      <c r="X811" s="4">
        <v>-7.6217118521609599</v>
      </c>
      <c r="Y811" s="4">
        <v>-232.540310227112</v>
      </c>
      <c r="Z811" t="b">
        <v>0</v>
      </c>
      <c r="AA811" t="b">
        <v>1</v>
      </c>
    </row>
    <row r="812" spans="1:27" hidden="1" x14ac:dyDescent="0.2">
      <c r="A812" t="s">
        <v>29</v>
      </c>
      <c r="B812" s="1">
        <v>46283</v>
      </c>
      <c r="C812">
        <v>292.05999755859301</v>
      </c>
      <c r="D812">
        <v>345</v>
      </c>
      <c r="E812" s="4">
        <v>0.354266533880364</v>
      </c>
      <c r="F812">
        <v>0.03</v>
      </c>
      <c r="G812">
        <v>0</v>
      </c>
      <c r="H812" s="5">
        <v>3.375</v>
      </c>
      <c r="I812" t="s">
        <v>7</v>
      </c>
      <c r="J812" s="2" t="s">
        <v>365</v>
      </c>
      <c r="K812" s="3" t="s">
        <v>361</v>
      </c>
      <c r="L812" s="3" t="s">
        <v>367</v>
      </c>
      <c r="M812">
        <v>36</v>
      </c>
      <c r="N812">
        <v>758</v>
      </c>
      <c r="O812" s="4">
        <v>0.25666026550292897</v>
      </c>
      <c r="P812" s="4">
        <v>0.84655071756114098</v>
      </c>
      <c r="Q812" s="4">
        <v>0.245613965138445</v>
      </c>
      <c r="R812" s="4">
        <v>3.3750000000031699</v>
      </c>
      <c r="S812" s="4">
        <v>-0.993715277227608</v>
      </c>
      <c r="T812" s="4">
        <v>-1.1399054301648499</v>
      </c>
      <c r="U812" s="4">
        <v>0.16018075147101901</v>
      </c>
      <c r="V812" s="4">
        <v>5.70286998766716E-3</v>
      </c>
      <c r="W812" s="4">
        <v>42.327323733331902</v>
      </c>
      <c r="X812" s="4">
        <v>-15.9750468459365</v>
      </c>
      <c r="Y812" s="4">
        <v>15.377785558841101</v>
      </c>
      <c r="Z812" t="b">
        <v>1</v>
      </c>
      <c r="AA812" t="b">
        <v>0</v>
      </c>
    </row>
    <row r="813" spans="1:27" hidden="1" x14ac:dyDescent="0.2">
      <c r="A813" t="s">
        <v>29</v>
      </c>
      <c r="B813" s="1">
        <v>46199</v>
      </c>
      <c r="C813">
        <v>292.05999755859301</v>
      </c>
      <c r="D813">
        <v>330</v>
      </c>
      <c r="E813" s="5">
        <v>0.124287092298907</v>
      </c>
      <c r="F813">
        <v>0.03</v>
      </c>
      <c r="G813">
        <v>0</v>
      </c>
      <c r="H813" s="5">
        <v>39.075000000000003</v>
      </c>
      <c r="I813" t="s">
        <v>8</v>
      </c>
      <c r="J813">
        <v>37.450000000000003</v>
      </c>
      <c r="K813">
        <v>40.700000000000003</v>
      </c>
      <c r="L813">
        <v>36.700000000000003</v>
      </c>
      <c r="N813">
        <v>5</v>
      </c>
      <c r="O813" s="4">
        <v>0.32446964599609301</v>
      </c>
      <c r="P813" s="4">
        <v>0.885030295632102</v>
      </c>
      <c r="Q813" s="4">
        <v>0.308525665140025</v>
      </c>
      <c r="R813" s="4">
        <v>39.074999999999697</v>
      </c>
      <c r="S813" s="4">
        <v>-1.0342071527472201</v>
      </c>
      <c r="T813" s="4">
        <v>-1.14297594623443</v>
      </c>
      <c r="U813" s="4">
        <v>-0.84948033450222504</v>
      </c>
      <c r="V813" s="4">
        <v>7.3565868825446398E-3</v>
      </c>
      <c r="W813" s="4">
        <v>24.0623393859887</v>
      </c>
      <c r="X813" s="4">
        <v>-21.250502389242801</v>
      </c>
      <c r="Y813" s="4">
        <v>-35.692049336454197</v>
      </c>
      <c r="Z813" t="b">
        <v>0</v>
      </c>
      <c r="AA813" t="b">
        <v>0</v>
      </c>
    </row>
    <row r="814" spans="1:27" hidden="1" x14ac:dyDescent="0.2">
      <c r="A814" t="s">
        <v>29</v>
      </c>
      <c r="B814" s="1">
        <v>46402</v>
      </c>
      <c r="C814">
        <v>292.05999755859301</v>
      </c>
      <c r="D814">
        <v>550</v>
      </c>
      <c r="E814" s="5">
        <v>0.68007074488696795</v>
      </c>
      <c r="F814">
        <v>0.03</v>
      </c>
      <c r="G814">
        <v>0</v>
      </c>
      <c r="H814" s="5">
        <v>291.89999999999998</v>
      </c>
      <c r="I814" t="s">
        <v>8</v>
      </c>
      <c r="J814">
        <v>290</v>
      </c>
      <c r="K814">
        <v>293.8</v>
      </c>
      <c r="L814">
        <v>274.35000000000002</v>
      </c>
      <c r="N814">
        <v>0</v>
      </c>
      <c r="O814" s="4">
        <v>0.92843699493408105</v>
      </c>
      <c r="P814" s="4">
        <v>0.53101817737926105</v>
      </c>
      <c r="Q814" s="4">
        <v>1.0402119305981099</v>
      </c>
      <c r="R814" s="4">
        <v>291.89999999999998</v>
      </c>
      <c r="S814" s="4">
        <v>-0.28516846246122601</v>
      </c>
      <c r="T814" s="4">
        <v>-1.1429938141723199</v>
      </c>
      <c r="U814" s="4">
        <v>-0.61224245953226797</v>
      </c>
      <c r="V814" s="4">
        <v>1.52890488934875E-3</v>
      </c>
      <c r="W814" s="4">
        <v>92.257259006727296</v>
      </c>
      <c r="X814" s="4">
        <v>-56.435358806201997</v>
      </c>
      <c r="Y814" s="4">
        <v>-320.117141674729</v>
      </c>
      <c r="Z814" t="b">
        <v>0</v>
      </c>
      <c r="AA814" t="b">
        <v>1</v>
      </c>
    </row>
    <row r="815" spans="1:27" hidden="1" x14ac:dyDescent="0.2">
      <c r="A815" t="s">
        <v>29</v>
      </c>
      <c r="B815" s="1">
        <v>46162</v>
      </c>
      <c r="C815">
        <v>292.05999755859301</v>
      </c>
      <c r="D815">
        <v>305</v>
      </c>
      <c r="E815" s="4">
        <v>2.29866642519393E-2</v>
      </c>
      <c r="F815">
        <v>0.03</v>
      </c>
      <c r="G815">
        <v>0</v>
      </c>
      <c r="H815" s="5">
        <v>0.73499999999999999</v>
      </c>
      <c r="I815" t="s">
        <v>7</v>
      </c>
      <c r="J815">
        <v>0.6</v>
      </c>
      <c r="K815">
        <v>0.87</v>
      </c>
      <c r="L815">
        <v>0.74</v>
      </c>
      <c r="M815">
        <v>6</v>
      </c>
      <c r="N815">
        <v>88</v>
      </c>
      <c r="O815" s="4">
        <v>0.244270252685546</v>
      </c>
      <c r="P815" s="4">
        <v>0.95757376248719195</v>
      </c>
      <c r="Q815" s="4">
        <v>0.24974082502397599</v>
      </c>
      <c r="R815" s="4">
        <v>0.73499999999982102</v>
      </c>
      <c r="S815" s="4">
        <v>-1.1078063757176799</v>
      </c>
      <c r="T815" s="4">
        <v>-1.14567046524484</v>
      </c>
      <c r="U815" s="4">
        <v>0.13397272299979801</v>
      </c>
      <c r="V815" s="4">
        <v>1.9530788784513999E-2</v>
      </c>
      <c r="W815" s="4">
        <v>9.5637768098317206</v>
      </c>
      <c r="X815" s="4">
        <v>-53.105078775308002</v>
      </c>
      <c r="Y815" s="4">
        <v>0.88252868215067104</v>
      </c>
      <c r="Z815" t="b">
        <v>1</v>
      </c>
      <c r="AA815" t="b">
        <v>0</v>
      </c>
    </row>
    <row r="816" spans="1:27" hidden="1" x14ac:dyDescent="0.2">
      <c r="A816" t="s">
        <v>29</v>
      </c>
      <c r="B816" s="1">
        <v>46220</v>
      </c>
      <c r="C816">
        <v>292.05999755859301</v>
      </c>
      <c r="D816">
        <v>340</v>
      </c>
      <c r="E816" s="5">
        <v>0.18178195212440099</v>
      </c>
      <c r="F816">
        <v>0.03</v>
      </c>
      <c r="G816">
        <v>0</v>
      </c>
      <c r="H816" s="5">
        <v>49.15</v>
      </c>
      <c r="I816" t="s">
        <v>8</v>
      </c>
      <c r="J816">
        <v>48.35</v>
      </c>
      <c r="K816">
        <v>49.95</v>
      </c>
      <c r="L816">
        <v>50.05</v>
      </c>
      <c r="M816">
        <v>1</v>
      </c>
      <c r="N816">
        <v>1</v>
      </c>
      <c r="O816" s="4">
        <v>0.28382063842773397</v>
      </c>
      <c r="P816" s="4">
        <v>0.85899999281939299</v>
      </c>
      <c r="Q816" s="4">
        <v>0.31890678483222801</v>
      </c>
      <c r="R816" s="4">
        <v>49.15</v>
      </c>
      <c r="S816" s="4">
        <v>-1.00971100747075</v>
      </c>
      <c r="T816" s="4">
        <v>-1.1456797686065801</v>
      </c>
      <c r="U816" s="4">
        <v>-0.84368311639782201</v>
      </c>
      <c r="V816" s="4">
        <v>6.0341165215570597E-3</v>
      </c>
      <c r="W816" s="4">
        <v>29.8381827009914</v>
      </c>
      <c r="X816" s="4">
        <v>-17.306429677316199</v>
      </c>
      <c r="Y816" s="4">
        <v>-53.726762805289802</v>
      </c>
      <c r="Z816" t="b">
        <v>0</v>
      </c>
      <c r="AA816" t="b">
        <v>0</v>
      </c>
    </row>
    <row r="817" spans="1:27" x14ac:dyDescent="0.2">
      <c r="A817" t="s">
        <v>29</v>
      </c>
      <c r="B817" s="1">
        <v>46773</v>
      </c>
      <c r="C817">
        <v>292.05999755859301</v>
      </c>
      <c r="D817">
        <v>430</v>
      </c>
      <c r="E817" s="4">
        <v>1.6958133396347299</v>
      </c>
      <c r="F817">
        <v>0.03</v>
      </c>
      <c r="G817">
        <v>0</v>
      </c>
      <c r="H817" s="5">
        <v>10.149999999999901</v>
      </c>
      <c r="I817" t="s">
        <v>7</v>
      </c>
      <c r="J817" s="2" t="s">
        <v>219</v>
      </c>
      <c r="K817" s="2" t="s">
        <v>176</v>
      </c>
      <c r="L817" s="3" t="s">
        <v>181</v>
      </c>
      <c r="M817">
        <v>3</v>
      </c>
      <c r="N817">
        <v>191</v>
      </c>
      <c r="O817" s="4">
        <v>0.29572237487792902</v>
      </c>
      <c r="P817" s="4">
        <v>0.67920929664789198</v>
      </c>
      <c r="Q817" s="4">
        <v>0.26320514204020101</v>
      </c>
      <c r="R817" s="4">
        <v>10.149999999999601</v>
      </c>
      <c r="S817" s="4">
        <v>-0.80877428479048297</v>
      </c>
      <c r="T817" s="4">
        <v>-1.1515289645637901</v>
      </c>
      <c r="U817" s="4">
        <v>0.20932249512234699</v>
      </c>
      <c r="V817" s="4">
        <v>2.8735260906849898E-3</v>
      </c>
      <c r="W817" s="4">
        <v>109.403625932609</v>
      </c>
      <c r="X817" s="4">
        <v>-10.0197442021075</v>
      </c>
      <c r="Y817" s="4">
        <v>86.460580866966296</v>
      </c>
      <c r="Z817" t="b">
        <v>1</v>
      </c>
      <c r="AA817" t="b">
        <v>0</v>
      </c>
    </row>
    <row r="818" spans="1:27" hidden="1" x14ac:dyDescent="0.2">
      <c r="A818" t="s">
        <v>29</v>
      </c>
      <c r="B818" s="1">
        <v>46164</v>
      </c>
      <c r="C818">
        <v>292.05999755859301</v>
      </c>
      <c r="D818">
        <v>315</v>
      </c>
      <c r="E818" s="5">
        <v>2.84623583552614E-2</v>
      </c>
      <c r="F818">
        <v>0.03</v>
      </c>
      <c r="G818">
        <v>0</v>
      </c>
      <c r="H818" s="5">
        <v>24</v>
      </c>
      <c r="I818" t="s">
        <v>8</v>
      </c>
      <c r="J818">
        <v>23</v>
      </c>
      <c r="K818">
        <v>25</v>
      </c>
      <c r="L818" s="2" t="s">
        <v>69</v>
      </c>
      <c r="N818">
        <v>1</v>
      </c>
      <c r="O818" s="4">
        <v>0.42639733764648402</v>
      </c>
      <c r="P818" s="4">
        <v>0.92717459542410696</v>
      </c>
      <c r="Q818" s="4">
        <v>0.39516449847010898</v>
      </c>
      <c r="R818" s="4">
        <v>23.999999999999901</v>
      </c>
      <c r="S818" s="4">
        <v>-1.08804711767861</v>
      </c>
      <c r="T818" s="4">
        <v>-1.15471449368775</v>
      </c>
      <c r="U818" s="4">
        <v>-0.86171284629850997</v>
      </c>
      <c r="V818" s="4">
        <v>1.13358898941183E-2</v>
      </c>
      <c r="W818" s="4">
        <v>10.8754835660759</v>
      </c>
      <c r="X818" s="4">
        <v>-67.226135993420598</v>
      </c>
      <c r="Y818" s="4">
        <v>-7.84627103399598</v>
      </c>
      <c r="Z818" t="b">
        <v>0</v>
      </c>
      <c r="AA818" t="b">
        <v>0</v>
      </c>
    </row>
    <row r="819" spans="1:27" hidden="1" x14ac:dyDescent="0.2">
      <c r="A819" t="s">
        <v>29</v>
      </c>
      <c r="B819" s="1">
        <v>46162</v>
      </c>
      <c r="C819">
        <v>292.05999755859301</v>
      </c>
      <c r="D819">
        <v>315</v>
      </c>
      <c r="E819" s="5">
        <v>2.29866642519393E-2</v>
      </c>
      <c r="F819">
        <v>0.03</v>
      </c>
      <c r="G819">
        <v>0</v>
      </c>
      <c r="H819" s="5">
        <v>24.049999999999901</v>
      </c>
      <c r="I819" t="s">
        <v>8</v>
      </c>
      <c r="J819" s="2" t="s">
        <v>71</v>
      </c>
      <c r="K819" s="2" t="s">
        <v>67</v>
      </c>
      <c r="L819">
        <v>21.65</v>
      </c>
      <c r="N819">
        <v>15</v>
      </c>
      <c r="O819" s="4">
        <v>0.52087881469726505</v>
      </c>
      <c r="P819" s="4">
        <v>0.92717459542410696</v>
      </c>
      <c r="Q819" s="4">
        <v>0.44020084291335898</v>
      </c>
      <c r="R819" s="4">
        <v>24.05</v>
      </c>
      <c r="S819" s="4">
        <v>-1.0892448785600799</v>
      </c>
      <c r="T819" s="4">
        <v>-1.1559852848368699</v>
      </c>
      <c r="U819" s="4">
        <v>-0.86197704344300197</v>
      </c>
      <c r="V819" s="4">
        <v>1.13087301718617E-2</v>
      </c>
      <c r="W819" s="4">
        <v>9.7607866166130499</v>
      </c>
      <c r="X819" s="4">
        <v>-85.186882580158596</v>
      </c>
      <c r="Y819" s="4">
        <v>-6.3396993175256497</v>
      </c>
      <c r="Z819" t="b">
        <v>0</v>
      </c>
      <c r="AA819" t="b">
        <v>0</v>
      </c>
    </row>
    <row r="820" spans="1:27" hidden="1" x14ac:dyDescent="0.2">
      <c r="A820" t="s">
        <v>29</v>
      </c>
      <c r="B820" s="1">
        <v>46374</v>
      </c>
      <c r="C820">
        <v>292.05999755859301</v>
      </c>
      <c r="D820">
        <v>400</v>
      </c>
      <c r="E820" s="5">
        <v>0.60341093023648795</v>
      </c>
      <c r="F820">
        <v>0.03</v>
      </c>
      <c r="G820">
        <v>0</v>
      </c>
      <c r="H820" s="5">
        <v>108.72499999999999</v>
      </c>
      <c r="I820" t="s">
        <v>8</v>
      </c>
      <c r="J820">
        <v>107.2</v>
      </c>
      <c r="K820">
        <v>110.25</v>
      </c>
      <c r="L820">
        <v>135.5</v>
      </c>
      <c r="M820">
        <v>1</v>
      </c>
      <c r="N820">
        <v>0</v>
      </c>
      <c r="O820" s="4">
        <v>0.27490959472656201</v>
      </c>
      <c r="P820" s="4">
        <v>0.73014999389648405</v>
      </c>
      <c r="Q820" s="4">
        <v>0.37604200996459503</v>
      </c>
      <c r="R820" s="4">
        <v>108.724999999999</v>
      </c>
      <c r="S820" s="4">
        <v>-0.868650687708586</v>
      </c>
      <c r="T820" s="4">
        <v>-1.16075835174779</v>
      </c>
      <c r="U820" s="4">
        <v>-0.80748088945031604</v>
      </c>
      <c r="V820" s="4">
        <v>3.2066068343366699E-3</v>
      </c>
      <c r="W820" s="4">
        <v>62.063949152108798</v>
      </c>
      <c r="X820" s="4">
        <v>-9.0022012137433496</v>
      </c>
      <c r="Y820" s="4">
        <v>-207.90998280629299</v>
      </c>
      <c r="Z820" t="b">
        <v>0</v>
      </c>
      <c r="AA820" t="b">
        <v>1</v>
      </c>
    </row>
    <row r="821" spans="1:27" hidden="1" x14ac:dyDescent="0.2">
      <c r="A821" t="s">
        <v>29</v>
      </c>
      <c r="B821" s="1">
        <v>46829</v>
      </c>
      <c r="C821">
        <v>292.05999755859301</v>
      </c>
      <c r="D821">
        <v>440</v>
      </c>
      <c r="E821" s="4">
        <v>1.8491329737870399</v>
      </c>
      <c r="F821">
        <v>0.03</v>
      </c>
      <c r="G821">
        <v>0</v>
      </c>
      <c r="H821" s="5">
        <v>10.725</v>
      </c>
      <c r="I821" t="s">
        <v>7</v>
      </c>
      <c r="J821" s="2" t="s">
        <v>211</v>
      </c>
      <c r="K821" s="3" t="s">
        <v>146</v>
      </c>
      <c r="L821" s="3" t="s">
        <v>209</v>
      </c>
      <c r="M821">
        <v>1</v>
      </c>
      <c r="N821">
        <v>88</v>
      </c>
      <c r="O821" s="4">
        <v>0.302390399017334</v>
      </c>
      <c r="P821" s="4">
        <v>0.66377272172407598</v>
      </c>
      <c r="Q821" s="4">
        <v>0.265261203738963</v>
      </c>
      <c r="R821" s="4">
        <v>10.7249999999999</v>
      </c>
      <c r="S821" s="4">
        <v>-0.80199050596916399</v>
      </c>
      <c r="T821" s="4">
        <v>-1.1627001946142099</v>
      </c>
      <c r="U821" s="4">
        <v>0.211279225071516</v>
      </c>
      <c r="V821" s="4">
        <v>2.7454498421357002E-3</v>
      </c>
      <c r="W821" s="4">
        <v>114.868129043298</v>
      </c>
      <c r="X821" s="4">
        <v>-9.7684484772227602</v>
      </c>
      <c r="Y821" s="4">
        <v>94.271036377949599</v>
      </c>
      <c r="Z821" t="b">
        <v>1</v>
      </c>
      <c r="AA821" t="b">
        <v>0</v>
      </c>
    </row>
    <row r="822" spans="1:27" hidden="1" x14ac:dyDescent="0.2">
      <c r="A822" t="s">
        <v>29</v>
      </c>
      <c r="B822" s="1">
        <v>46164</v>
      </c>
      <c r="C822">
        <v>292.05999755859301</v>
      </c>
      <c r="D822">
        <v>307.5</v>
      </c>
      <c r="E822" s="4">
        <v>2.84623583552614E-2</v>
      </c>
      <c r="F822">
        <v>0.03</v>
      </c>
      <c r="G822">
        <v>0</v>
      </c>
      <c r="H822" s="5">
        <v>0.81499999999999995</v>
      </c>
      <c r="I822" t="s">
        <v>7</v>
      </c>
      <c r="J822">
        <v>0.78</v>
      </c>
      <c r="K822">
        <v>0.85</v>
      </c>
      <c r="L822">
        <v>0.71</v>
      </c>
      <c r="M822">
        <v>44</v>
      </c>
      <c r="N822">
        <v>530</v>
      </c>
      <c r="O822" s="4">
        <v>0.24878680908203099</v>
      </c>
      <c r="P822" s="4">
        <v>0.94978860994664605</v>
      </c>
      <c r="Q822" s="4">
        <v>0.26070042803629701</v>
      </c>
      <c r="R822" s="4">
        <v>0.81500000000008299</v>
      </c>
      <c r="S822" s="4">
        <v>-1.1298825250134801</v>
      </c>
      <c r="T822" s="4">
        <v>-1.17386474894535</v>
      </c>
      <c r="U822" s="4">
        <v>0.12926286416514299</v>
      </c>
      <c r="V822" s="4">
        <v>1.64037499077027E-2</v>
      </c>
      <c r="W822" s="4">
        <v>10.382451724481699</v>
      </c>
      <c r="X822" s="4">
        <v>-48.657059543520397</v>
      </c>
      <c r="Y822" s="4">
        <v>1.0513286973895</v>
      </c>
      <c r="Z822" t="b">
        <v>1</v>
      </c>
      <c r="AA822" t="b">
        <v>0</v>
      </c>
    </row>
    <row r="823" spans="1:27" hidden="1" x14ac:dyDescent="0.2">
      <c r="A823" t="s">
        <v>29</v>
      </c>
      <c r="B823" s="1">
        <v>46255</v>
      </c>
      <c r="C823">
        <v>292.05999755859301</v>
      </c>
      <c r="D823">
        <v>350</v>
      </c>
      <c r="E823" s="5">
        <v>0.27760672274276199</v>
      </c>
      <c r="F823">
        <v>0.03</v>
      </c>
      <c r="G823">
        <v>0</v>
      </c>
      <c r="H823" s="5">
        <v>58.45</v>
      </c>
      <c r="I823" t="s">
        <v>8</v>
      </c>
      <c r="J823">
        <v>57.3</v>
      </c>
      <c r="K823">
        <v>59.6</v>
      </c>
      <c r="L823">
        <v>70.2</v>
      </c>
      <c r="M823">
        <v>1</v>
      </c>
      <c r="N823">
        <v>1</v>
      </c>
      <c r="O823" s="4">
        <v>0.248847843627929</v>
      </c>
      <c r="P823" s="4">
        <v>0.83445713588169601</v>
      </c>
      <c r="Q823" s="4">
        <v>0.297627403895319</v>
      </c>
      <c r="R823" s="4">
        <v>58.449999999999903</v>
      </c>
      <c r="S823" s="4">
        <v>-1.0225431193547501</v>
      </c>
      <c r="T823" s="4">
        <v>-1.17935822888381</v>
      </c>
      <c r="U823" s="4">
        <v>-0.84673804235451899</v>
      </c>
      <c r="V823" s="4">
        <v>5.1641891039058297E-3</v>
      </c>
      <c r="W823" s="4">
        <v>36.3956254306459</v>
      </c>
      <c r="X823" s="4">
        <v>-10.3377689564925</v>
      </c>
      <c r="Y823" s="4">
        <v>-84.8777864850355</v>
      </c>
      <c r="Z823" t="b">
        <v>0</v>
      </c>
      <c r="AA823" t="b">
        <v>0</v>
      </c>
    </row>
    <row r="824" spans="1:27" hidden="1" x14ac:dyDescent="0.2">
      <c r="A824" t="s">
        <v>29</v>
      </c>
      <c r="B824" s="1">
        <v>46555</v>
      </c>
      <c r="C824">
        <v>292.05999755859301</v>
      </c>
      <c r="D824">
        <v>400</v>
      </c>
      <c r="E824" s="4">
        <v>1.0989618995621599</v>
      </c>
      <c r="F824">
        <v>0.03</v>
      </c>
      <c r="G824">
        <v>0</v>
      </c>
      <c r="H824" s="5">
        <v>6.8</v>
      </c>
      <c r="I824" t="s">
        <v>7</v>
      </c>
      <c r="J824" s="2" t="s">
        <v>239</v>
      </c>
      <c r="K824" s="2" t="s">
        <v>286</v>
      </c>
      <c r="L824" s="2" t="s">
        <v>290</v>
      </c>
      <c r="M824">
        <v>11</v>
      </c>
      <c r="N824">
        <v>1591</v>
      </c>
      <c r="O824" s="4">
        <v>0.27513847427368099</v>
      </c>
      <c r="P824" s="4">
        <v>0.73014999389648405</v>
      </c>
      <c r="Q824" s="4">
        <v>0.25598502951391799</v>
      </c>
      <c r="R824" s="4">
        <v>6.8000000000018099</v>
      </c>
      <c r="S824" s="4">
        <v>-0.91495227433882897</v>
      </c>
      <c r="T824" s="4">
        <v>-1.1833049226864101</v>
      </c>
      <c r="U824" s="4">
        <v>0.18010834273631199</v>
      </c>
      <c r="V824" s="4">
        <v>3.3492685300889899E-3</v>
      </c>
      <c r="W824" s="4">
        <v>80.369511186001603</v>
      </c>
      <c r="X824" s="4">
        <v>-10.7344485880189</v>
      </c>
      <c r="Y824" s="4">
        <v>50.335138818593499</v>
      </c>
      <c r="Z824" t="b">
        <v>1</v>
      </c>
      <c r="AA824" t="b">
        <v>0</v>
      </c>
    </row>
    <row r="825" spans="1:27" hidden="1" x14ac:dyDescent="0.2">
      <c r="A825" t="s">
        <v>29</v>
      </c>
      <c r="B825" s="1">
        <v>46191</v>
      </c>
      <c r="C825">
        <v>292.05999755859301</v>
      </c>
      <c r="D825">
        <v>325</v>
      </c>
      <c r="E825" s="5">
        <v>0.102384294092041</v>
      </c>
      <c r="F825">
        <v>0.03</v>
      </c>
      <c r="G825">
        <v>0</v>
      </c>
      <c r="H825" s="5">
        <v>33.725000000000001</v>
      </c>
      <c r="I825" t="s">
        <v>8</v>
      </c>
      <c r="J825">
        <v>32.85</v>
      </c>
      <c r="K825">
        <v>34.6</v>
      </c>
      <c r="L825">
        <v>31.44</v>
      </c>
      <c r="M825">
        <v>1</v>
      </c>
      <c r="N825">
        <v>2</v>
      </c>
      <c r="O825" s="4">
        <v>0.27747304565429598</v>
      </c>
      <c r="P825" s="4">
        <v>0.89864614633413398</v>
      </c>
      <c r="Q825" s="4">
        <v>0.28494712575653702</v>
      </c>
      <c r="R825" s="4">
        <v>33.724999999999902</v>
      </c>
      <c r="S825" s="4">
        <v>-1.0928069500955799</v>
      </c>
      <c r="T825" s="4">
        <v>-1.18398303732994</v>
      </c>
      <c r="U825" s="4">
        <v>-0.86276071526722298</v>
      </c>
      <c r="V825" s="4">
        <v>8.2458215734269105E-3</v>
      </c>
      <c r="W825" s="4">
        <v>20.519922138717799</v>
      </c>
      <c r="X825" s="4">
        <v>-19.9835508609575</v>
      </c>
      <c r="Y825" s="4">
        <v>-29.2514889578751</v>
      </c>
      <c r="Z825" t="b">
        <v>0</v>
      </c>
      <c r="AA825" t="b">
        <v>0</v>
      </c>
    </row>
    <row r="826" spans="1:27" hidden="1" x14ac:dyDescent="0.2">
      <c r="A826" t="s">
        <v>29</v>
      </c>
      <c r="B826" s="1">
        <v>47102</v>
      </c>
      <c r="C826">
        <v>292.05999755859301</v>
      </c>
      <c r="D826">
        <v>480</v>
      </c>
      <c r="E826" s="4">
        <v>2.5965662305023098</v>
      </c>
      <c r="F826">
        <v>0.03</v>
      </c>
      <c r="G826">
        <v>0</v>
      </c>
      <c r="H826" s="5">
        <v>13.6</v>
      </c>
      <c r="I826" t="s">
        <v>7</v>
      </c>
      <c r="J826" s="2" t="s">
        <v>154</v>
      </c>
      <c r="K826" s="2" t="s">
        <v>141</v>
      </c>
      <c r="L826" s="2" t="s">
        <v>155</v>
      </c>
      <c r="M826">
        <v>40</v>
      </c>
      <c r="N826">
        <v>150</v>
      </c>
      <c r="O826" s="4">
        <v>0.30582359222412098</v>
      </c>
      <c r="P826" s="4">
        <v>0.60845832824707002</v>
      </c>
      <c r="Q826" s="4">
        <v>0.268615388475483</v>
      </c>
      <c r="R826" s="4">
        <v>13.6</v>
      </c>
      <c r="S826" s="4">
        <v>-0.75143436720754297</v>
      </c>
      <c r="T826" s="4">
        <v>-1.18427755939568</v>
      </c>
      <c r="U826" s="4">
        <v>0.22619564312002999</v>
      </c>
      <c r="V826" s="4">
        <v>2.37954775027869E-3</v>
      </c>
      <c r="W826" s="4">
        <v>141.569230756548</v>
      </c>
      <c r="X826" s="4">
        <v>-8.8965661119399595</v>
      </c>
      <c r="Y826" s="4">
        <v>136.22287252572599</v>
      </c>
      <c r="Z826" t="b">
        <v>1</v>
      </c>
      <c r="AA826" t="b">
        <v>0</v>
      </c>
    </row>
    <row r="827" spans="1:27" hidden="1" x14ac:dyDescent="0.2">
      <c r="A827" t="s">
        <v>29</v>
      </c>
      <c r="B827" s="1">
        <v>46191</v>
      </c>
      <c r="C827">
        <v>292.05999755859301</v>
      </c>
      <c r="D827">
        <v>320</v>
      </c>
      <c r="E827" s="4">
        <v>0.102384294092041</v>
      </c>
      <c r="F827">
        <v>0.03</v>
      </c>
      <c r="G827">
        <v>0</v>
      </c>
      <c r="H827" s="5">
        <v>1.4449999999999901</v>
      </c>
      <c r="I827" t="s">
        <v>7</v>
      </c>
      <c r="J827" s="3" t="s">
        <v>456</v>
      </c>
      <c r="K827" s="3" t="s">
        <v>472</v>
      </c>
      <c r="L827" s="3" t="s">
        <v>472</v>
      </c>
      <c r="M827">
        <v>100</v>
      </c>
      <c r="N827">
        <v>15221</v>
      </c>
      <c r="O827" s="4">
        <v>0.24134059448242101</v>
      </c>
      <c r="P827" s="4">
        <v>0.91268749237060498</v>
      </c>
      <c r="Q827" s="4">
        <v>0.239456028741767</v>
      </c>
      <c r="R827" s="4">
        <v>1.44500000000008</v>
      </c>
      <c r="S827" s="4">
        <v>-1.11400208671698</v>
      </c>
      <c r="T827" s="4">
        <v>-1.19062213932283</v>
      </c>
      <c r="U827" s="4">
        <v>0.13263914572191601</v>
      </c>
      <c r="V827" s="4">
        <v>9.5855199577044303E-3</v>
      </c>
      <c r="W827" s="4">
        <v>20.045594749488401</v>
      </c>
      <c r="X827" s="4">
        <v>-24.560091083830098</v>
      </c>
      <c r="Y827" s="4">
        <v>3.81827774048377</v>
      </c>
      <c r="Z827" t="b">
        <v>1</v>
      </c>
      <c r="AA827" t="b">
        <v>0</v>
      </c>
    </row>
    <row r="828" spans="1:27" hidden="1" x14ac:dyDescent="0.2">
      <c r="A828" t="s">
        <v>29</v>
      </c>
      <c r="B828" s="1">
        <v>46191</v>
      </c>
      <c r="C828">
        <v>292.05999755859301</v>
      </c>
      <c r="D828">
        <v>330</v>
      </c>
      <c r="E828" s="5">
        <v>0.102384294092041</v>
      </c>
      <c r="F828">
        <v>0.03</v>
      </c>
      <c r="G828">
        <v>0</v>
      </c>
      <c r="H828" s="5">
        <v>38.924999999999997</v>
      </c>
      <c r="I828" t="s">
        <v>8</v>
      </c>
      <c r="J828">
        <v>37.85</v>
      </c>
      <c r="K828">
        <v>40</v>
      </c>
      <c r="L828">
        <v>36.68</v>
      </c>
      <c r="M828">
        <v>12</v>
      </c>
      <c r="N828">
        <v>14</v>
      </c>
      <c r="O828" s="4">
        <v>0.32446964599609301</v>
      </c>
      <c r="P828" s="4">
        <v>0.885030295632102</v>
      </c>
      <c r="Q828" s="4">
        <v>0.32384545400312897</v>
      </c>
      <c r="R828" s="4">
        <v>38.924999999999898</v>
      </c>
      <c r="S828" s="4">
        <v>-1.0971839597505699</v>
      </c>
      <c r="T828" s="4">
        <v>-1.20080655740354</v>
      </c>
      <c r="U828" s="4">
        <v>-0.86371950821334298</v>
      </c>
      <c r="V828" s="4">
        <v>7.2206936495607301E-3</v>
      </c>
      <c r="W828" s="4">
        <v>20.421809444722101</v>
      </c>
      <c r="X828" s="4">
        <v>-23.561996235014799</v>
      </c>
      <c r="Y828" s="4">
        <v>-29.812557455813302</v>
      </c>
      <c r="Z828" t="b">
        <v>0</v>
      </c>
      <c r="AA828" t="b">
        <v>0</v>
      </c>
    </row>
    <row r="829" spans="1:27" hidden="1" x14ac:dyDescent="0.2">
      <c r="A829" t="s">
        <v>29</v>
      </c>
      <c r="B829" s="1">
        <v>46185</v>
      </c>
      <c r="C829">
        <v>292.05999755859301</v>
      </c>
      <c r="D829">
        <v>325</v>
      </c>
      <c r="E829" s="5">
        <v>8.5957200196307704E-2</v>
      </c>
      <c r="F829">
        <v>0.03</v>
      </c>
      <c r="G829">
        <v>0</v>
      </c>
      <c r="H829" s="5">
        <v>33.774999999999999</v>
      </c>
      <c r="I829" t="s">
        <v>8</v>
      </c>
      <c r="J829">
        <v>32.4</v>
      </c>
      <c r="K829">
        <v>35.15</v>
      </c>
      <c r="L829">
        <v>31.35</v>
      </c>
      <c r="M829">
        <v>30</v>
      </c>
      <c r="N829">
        <v>45</v>
      </c>
      <c r="O829" s="4">
        <v>0.330328962402343</v>
      </c>
      <c r="P829" s="4">
        <v>0.89864614633413398</v>
      </c>
      <c r="Q829" s="4">
        <v>0.30606976053246598</v>
      </c>
      <c r="R829" s="4">
        <v>33.774999999999203</v>
      </c>
      <c r="S829" s="4">
        <v>-1.11730213378364</v>
      </c>
      <c r="T829" s="4">
        <v>-1.20703706914869</v>
      </c>
      <c r="U829" s="4">
        <v>-0.86806741826877198</v>
      </c>
      <c r="V829" s="4">
        <v>8.1545053747876604E-3</v>
      </c>
      <c r="W829" s="4">
        <v>18.2997207578561</v>
      </c>
      <c r="X829" s="4">
        <v>-23.961033210097401</v>
      </c>
      <c r="Y829" s="4">
        <v>-24.6957415511101</v>
      </c>
      <c r="Z829" t="b">
        <v>0</v>
      </c>
      <c r="AA829" t="b">
        <v>0</v>
      </c>
    </row>
    <row r="830" spans="1:27" hidden="1" x14ac:dyDescent="0.2">
      <c r="A830" t="s">
        <v>29</v>
      </c>
      <c r="B830" s="1">
        <v>46311</v>
      </c>
      <c r="C830">
        <v>292.05999755859301</v>
      </c>
      <c r="D830">
        <v>355</v>
      </c>
      <c r="E830" s="4">
        <v>0.43092634749613401</v>
      </c>
      <c r="F830">
        <v>0.03</v>
      </c>
      <c r="G830">
        <v>0</v>
      </c>
      <c r="H830" s="5">
        <v>3.3250000000000002</v>
      </c>
      <c r="I830" t="s">
        <v>7</v>
      </c>
      <c r="J830" s="3" t="s">
        <v>364</v>
      </c>
      <c r="K830" s="2" t="s">
        <v>338</v>
      </c>
      <c r="L830" s="3" t="s">
        <v>364</v>
      </c>
      <c r="M830">
        <v>31</v>
      </c>
      <c r="N830">
        <v>828</v>
      </c>
      <c r="O830" s="4">
        <v>0.25751474914550698</v>
      </c>
      <c r="P830" s="4">
        <v>0.82270421847491104</v>
      </c>
      <c r="Q830" s="4">
        <v>0.24559343846930001</v>
      </c>
      <c r="R830" s="4">
        <v>3.3249999999996902</v>
      </c>
      <c r="S830" s="4">
        <v>-1.0497152164086201</v>
      </c>
      <c r="T830" s="4">
        <v>-1.2109349813903001</v>
      </c>
      <c r="U830" s="4">
        <v>0.14692453282561499</v>
      </c>
      <c r="V830" s="4">
        <v>4.8836520975890597E-3</v>
      </c>
      <c r="W830" s="4">
        <v>44.086810486841301</v>
      </c>
      <c r="X830" s="4">
        <v>-13.750545480803099</v>
      </c>
      <c r="Y830" s="4">
        <v>17.058555027268898</v>
      </c>
      <c r="Z830" t="b">
        <v>1</v>
      </c>
      <c r="AA830" t="b">
        <v>0</v>
      </c>
    </row>
    <row r="831" spans="1:27" hidden="1" x14ac:dyDescent="0.2">
      <c r="A831" t="s">
        <v>29</v>
      </c>
      <c r="B831" s="1">
        <v>46220</v>
      </c>
      <c r="C831">
        <v>292.05999755859301</v>
      </c>
      <c r="D831">
        <v>330</v>
      </c>
      <c r="E831" s="4">
        <v>0.18178195212440099</v>
      </c>
      <c r="F831">
        <v>0.03</v>
      </c>
      <c r="G831">
        <v>0</v>
      </c>
      <c r="H831" s="5">
        <v>1.875</v>
      </c>
      <c r="I831" t="s">
        <v>7</v>
      </c>
      <c r="J831" s="3" t="s">
        <v>444</v>
      </c>
      <c r="K831" s="2" t="s">
        <v>428</v>
      </c>
      <c r="L831" s="3" t="s">
        <v>426</v>
      </c>
      <c r="M831">
        <v>22</v>
      </c>
      <c r="N831">
        <v>5954</v>
      </c>
      <c r="O831" s="4">
        <v>0.24079128356933499</v>
      </c>
      <c r="P831" s="4">
        <v>0.885030295632102</v>
      </c>
      <c r="Q831" s="4">
        <v>0.235216916876479</v>
      </c>
      <c r="R831" s="4">
        <v>1.8750000000001701</v>
      </c>
      <c r="S831" s="4">
        <v>-1.1133187764647301</v>
      </c>
      <c r="T831" s="4">
        <v>-1.2136056135814399</v>
      </c>
      <c r="U831" s="4">
        <v>0.132785772538868</v>
      </c>
      <c r="V831" s="4">
        <v>7.3289992034847803E-3</v>
      </c>
      <c r="W831" s="4">
        <v>26.730565403703</v>
      </c>
      <c r="X831" s="4">
        <v>-18.401211682452999</v>
      </c>
      <c r="Y831" s="4">
        <v>6.7089196926196504</v>
      </c>
      <c r="Z831" t="b">
        <v>1</v>
      </c>
      <c r="AA831" t="b">
        <v>0</v>
      </c>
    </row>
    <row r="832" spans="1:27" hidden="1" x14ac:dyDescent="0.2">
      <c r="A832" t="s">
        <v>29</v>
      </c>
      <c r="B832" s="1">
        <v>46164</v>
      </c>
      <c r="C832">
        <v>292.05999755859301</v>
      </c>
      <c r="D832">
        <v>320</v>
      </c>
      <c r="E832" s="5">
        <v>2.84623583552614E-2</v>
      </c>
      <c r="F832">
        <v>0.03</v>
      </c>
      <c r="G832">
        <v>0</v>
      </c>
      <c r="H832" s="5">
        <v>29.049999999999901</v>
      </c>
      <c r="I832" t="s">
        <v>8</v>
      </c>
      <c r="J832" s="2" t="s">
        <v>43</v>
      </c>
      <c r="K832">
        <v>30.2</v>
      </c>
      <c r="L832">
        <v>26.45</v>
      </c>
      <c r="N832">
        <v>10</v>
      </c>
      <c r="O832" s="4">
        <v>0.49707534179687501</v>
      </c>
      <c r="P832" s="4">
        <v>0.91268749237060498</v>
      </c>
      <c r="Q832" s="4">
        <v>0.45600290448664699</v>
      </c>
      <c r="R832" s="4">
        <v>29.05</v>
      </c>
      <c r="S832" s="4">
        <v>-1.13801099033074</v>
      </c>
      <c r="T832" s="4">
        <v>-1.21494228656906</v>
      </c>
      <c r="U832" s="4">
        <v>-0.87244205341069603</v>
      </c>
      <c r="V832" s="4">
        <v>9.2921085649336106E-3</v>
      </c>
      <c r="W832" s="4">
        <v>10.2871937859748</v>
      </c>
      <c r="X832" s="4">
        <v>-73.891251473266294</v>
      </c>
      <c r="Y832" s="4">
        <v>-8.0791947986636607</v>
      </c>
      <c r="Z832" t="b">
        <v>0</v>
      </c>
      <c r="AA832" t="b">
        <v>0</v>
      </c>
    </row>
    <row r="833" spans="1:27" hidden="1" x14ac:dyDescent="0.2">
      <c r="A833" t="s">
        <v>29</v>
      </c>
      <c r="B833" s="1">
        <v>46738</v>
      </c>
      <c r="C833">
        <v>292.05999755859301</v>
      </c>
      <c r="D833">
        <v>435</v>
      </c>
      <c r="E833" s="4">
        <v>1.5999885702488701</v>
      </c>
      <c r="F833">
        <v>0.03</v>
      </c>
      <c r="G833">
        <v>0</v>
      </c>
      <c r="H833" s="5">
        <v>8.6750000000000007</v>
      </c>
      <c r="I833" t="s">
        <v>7</v>
      </c>
      <c r="J833" s="2" t="s">
        <v>248</v>
      </c>
      <c r="K833" s="3" t="s">
        <v>231</v>
      </c>
      <c r="L833" s="3" t="s">
        <v>249</v>
      </c>
      <c r="M833">
        <v>6</v>
      </c>
      <c r="N833">
        <v>305</v>
      </c>
      <c r="O833" s="4">
        <v>0.29776703216552702</v>
      </c>
      <c r="P833" s="4">
        <v>0.67140229323814604</v>
      </c>
      <c r="Q833" s="4">
        <v>0.26346797053366</v>
      </c>
      <c r="R833" s="4">
        <v>8.6749999999999901</v>
      </c>
      <c r="S833" s="4">
        <v>-0.88475404392132195</v>
      </c>
      <c r="T833" s="4">
        <v>-1.2180164045247599</v>
      </c>
      <c r="U833" s="4">
        <v>0.18814465022367699</v>
      </c>
      <c r="V833" s="4">
        <v>2.7712205749863498E-3</v>
      </c>
      <c r="W833" s="4">
        <v>99.646019668356203</v>
      </c>
      <c r="X833" s="4">
        <v>-9.5925239449630197</v>
      </c>
      <c r="Y833" s="4">
        <v>74.038712829667006</v>
      </c>
      <c r="Z833" t="b">
        <v>1</v>
      </c>
      <c r="AA833" t="b">
        <v>0</v>
      </c>
    </row>
    <row r="834" spans="1:27" hidden="1" x14ac:dyDescent="0.2">
      <c r="A834" t="s">
        <v>29</v>
      </c>
      <c r="B834" s="1">
        <v>46402</v>
      </c>
      <c r="C834">
        <v>292.05999755859301</v>
      </c>
      <c r="D834">
        <v>430</v>
      </c>
      <c r="E834" s="5">
        <v>0.68007074488696795</v>
      </c>
      <c r="F834">
        <v>0.03</v>
      </c>
      <c r="G834">
        <v>0</v>
      </c>
      <c r="H834" s="5">
        <v>138.47499999999999</v>
      </c>
      <c r="I834" t="s">
        <v>8</v>
      </c>
      <c r="J834">
        <v>136.9</v>
      </c>
      <c r="K834">
        <v>140.05000000000001</v>
      </c>
      <c r="L834">
        <v>162.5</v>
      </c>
      <c r="M834">
        <v>1</v>
      </c>
      <c r="N834">
        <v>0</v>
      </c>
      <c r="O834" s="4">
        <v>0.29608858215332001</v>
      </c>
      <c r="P834" s="4">
        <v>0.67920929664789198</v>
      </c>
      <c r="Q834" s="4">
        <v>0.42386064565624298</v>
      </c>
      <c r="R834" s="4">
        <v>138.47499999999999</v>
      </c>
      <c r="S834" s="4">
        <v>-0.87352382937202</v>
      </c>
      <c r="T834" s="4">
        <v>-1.2230664530828299</v>
      </c>
      <c r="U834" s="4">
        <v>-0.80881118822105702</v>
      </c>
      <c r="V834" s="4">
        <v>2.6683633895923601E-3</v>
      </c>
      <c r="W834" s="4">
        <v>65.609437766617802</v>
      </c>
      <c r="X834" s="4">
        <v>-9.2049653764533801</v>
      </c>
      <c r="Y834" s="4">
        <v>-254.820055540916</v>
      </c>
      <c r="Z834" t="b">
        <v>0</v>
      </c>
      <c r="AA834" t="b">
        <v>1</v>
      </c>
    </row>
    <row r="835" spans="1:27" hidden="1" x14ac:dyDescent="0.2">
      <c r="A835" t="s">
        <v>29</v>
      </c>
      <c r="B835" s="1">
        <v>46829</v>
      </c>
      <c r="C835">
        <v>292.05999755859301</v>
      </c>
      <c r="D835">
        <v>450</v>
      </c>
      <c r="E835" s="4">
        <v>1.8491329737870399</v>
      </c>
      <c r="F835">
        <v>0.03</v>
      </c>
      <c r="G835">
        <v>0</v>
      </c>
      <c r="H835" s="5">
        <v>9.6</v>
      </c>
      <c r="I835" t="s">
        <v>7</v>
      </c>
      <c r="J835" s="3" t="s">
        <v>238</v>
      </c>
      <c r="K835" s="2" t="s">
        <v>177</v>
      </c>
      <c r="L835" s="2" t="s">
        <v>239</v>
      </c>
      <c r="M835">
        <v>1</v>
      </c>
      <c r="N835">
        <v>216</v>
      </c>
      <c r="O835" s="4">
        <v>0.30145962219238198</v>
      </c>
      <c r="P835" s="4">
        <v>0.649022216796875</v>
      </c>
      <c r="Q835" s="4">
        <v>0.26503259961337899</v>
      </c>
      <c r="R835" s="4">
        <v>9.6000000000000192</v>
      </c>
      <c r="S835" s="4">
        <v>-0.86534877905866803</v>
      </c>
      <c r="T835" s="4">
        <v>-1.2257476053469201</v>
      </c>
      <c r="U835" s="4">
        <v>0.19342369262713599</v>
      </c>
      <c r="V835" s="4">
        <v>2.60644506477116E-3</v>
      </c>
      <c r="W835" s="4">
        <v>108.95826266254301</v>
      </c>
      <c r="X835" s="4">
        <v>-9.2151266567486108</v>
      </c>
      <c r="Y835" s="4">
        <v>86.708291907071398</v>
      </c>
      <c r="Z835" t="b">
        <v>1</v>
      </c>
      <c r="AA835" t="b">
        <v>0</v>
      </c>
    </row>
    <row r="836" spans="1:27" hidden="1" x14ac:dyDescent="0.2">
      <c r="A836" t="s">
        <v>29</v>
      </c>
      <c r="B836" s="1">
        <v>46178</v>
      </c>
      <c r="C836">
        <v>292.05999755859301</v>
      </c>
      <c r="D836">
        <v>330</v>
      </c>
      <c r="E836" s="5">
        <v>6.6792252470498303E-2</v>
      </c>
      <c r="F836">
        <v>0.03</v>
      </c>
      <c r="G836">
        <v>0</v>
      </c>
      <c r="H836" s="5">
        <v>39.15</v>
      </c>
      <c r="I836" t="s">
        <v>8</v>
      </c>
      <c r="J836">
        <v>37.85</v>
      </c>
      <c r="K836">
        <v>40.450000000000003</v>
      </c>
      <c r="L836">
        <v>43</v>
      </c>
      <c r="M836">
        <v>5</v>
      </c>
      <c r="N836">
        <v>5</v>
      </c>
      <c r="O836" s="4">
        <v>0.423467679443359</v>
      </c>
      <c r="P836" s="4">
        <v>0.885030295632102</v>
      </c>
      <c r="Q836" s="4">
        <v>0.39560316814888602</v>
      </c>
      <c r="R836" s="4">
        <v>39.149999999999899</v>
      </c>
      <c r="S836" s="4">
        <v>-1.1238513171286799</v>
      </c>
      <c r="T836" s="4">
        <v>-1.2260917797124999</v>
      </c>
      <c r="U836" s="4">
        <v>-0.86946194651964703</v>
      </c>
      <c r="V836" s="4">
        <v>7.1047556230591996E-3</v>
      </c>
      <c r="W836" s="4">
        <v>16.013237668773801</v>
      </c>
      <c r="X836" s="4">
        <v>-38.629771477839803</v>
      </c>
      <c r="Y836" s="4">
        <v>-19.575810920616</v>
      </c>
      <c r="Z836" t="b">
        <v>0</v>
      </c>
      <c r="AA836" t="b">
        <v>0</v>
      </c>
    </row>
    <row r="837" spans="1:27" hidden="1" x14ac:dyDescent="0.2">
      <c r="A837" t="s">
        <v>29</v>
      </c>
      <c r="B837" s="1">
        <v>47102</v>
      </c>
      <c r="C837">
        <v>292.05999755859301</v>
      </c>
      <c r="D837">
        <v>490</v>
      </c>
      <c r="E837" s="4">
        <v>2.5965662305023098</v>
      </c>
      <c r="F837">
        <v>0.03</v>
      </c>
      <c r="G837">
        <v>0</v>
      </c>
      <c r="H837" s="5">
        <v>12.625</v>
      </c>
      <c r="I837" t="s">
        <v>7</v>
      </c>
      <c r="J837" s="2" t="s">
        <v>176</v>
      </c>
      <c r="K837" s="2" t="s">
        <v>137</v>
      </c>
      <c r="L837" s="2" t="s">
        <v>167</v>
      </c>
      <c r="M837">
        <v>2</v>
      </c>
      <c r="N837">
        <v>129</v>
      </c>
      <c r="O837" s="4">
        <v>0.30701376586913998</v>
      </c>
      <c r="P837" s="4">
        <v>0.59604081134406806</v>
      </c>
      <c r="Q837" s="4">
        <v>0.26916489617506001</v>
      </c>
      <c r="R837" s="4">
        <v>12.6250000000006</v>
      </c>
      <c r="S837" s="4">
        <v>-0.79655532773276205</v>
      </c>
      <c r="T837" s="4">
        <v>-1.23028398917182</v>
      </c>
      <c r="U837" s="4">
        <v>0.21285466529258201</v>
      </c>
      <c r="V837" s="4">
        <v>2.29318904051E-3</v>
      </c>
      <c r="W837" s="4">
        <v>136.71048885216501</v>
      </c>
      <c r="X837" s="4">
        <v>-8.5720720611538201</v>
      </c>
      <c r="Y837" s="4">
        <v>128.637352348566</v>
      </c>
      <c r="Z837" t="b">
        <v>1</v>
      </c>
      <c r="AA837" t="b">
        <v>0</v>
      </c>
    </row>
    <row r="838" spans="1:27" hidden="1" x14ac:dyDescent="0.2">
      <c r="A838" t="s">
        <v>29</v>
      </c>
      <c r="B838" s="1">
        <v>46283</v>
      </c>
      <c r="C838">
        <v>292.05999755859301</v>
      </c>
      <c r="D838">
        <v>350</v>
      </c>
      <c r="E838" s="4">
        <v>0.354266533880364</v>
      </c>
      <c r="F838">
        <v>0.03</v>
      </c>
      <c r="G838">
        <v>0</v>
      </c>
      <c r="H838" s="5">
        <v>2.835</v>
      </c>
      <c r="I838" t="s">
        <v>7</v>
      </c>
      <c r="J838" s="3" t="s">
        <v>381</v>
      </c>
      <c r="K838" s="3" t="s">
        <v>383</v>
      </c>
      <c r="L838" s="3" t="s">
        <v>378</v>
      </c>
      <c r="M838">
        <v>2</v>
      </c>
      <c r="N838">
        <v>4678</v>
      </c>
      <c r="O838" s="4">
        <v>0.256049920043945</v>
      </c>
      <c r="P838" s="4">
        <v>0.83445713588169601</v>
      </c>
      <c r="Q838" s="4">
        <v>0.24666180527113599</v>
      </c>
      <c r="R838" s="4">
        <v>2.8350000000000102</v>
      </c>
      <c r="S838" s="4">
        <v>-1.08687822739353</v>
      </c>
      <c r="T838" s="4">
        <v>-1.2336920578532</v>
      </c>
      <c r="U838" s="4">
        <v>0.13854531486341301</v>
      </c>
      <c r="V838" s="4">
        <v>5.1541143943103001E-3</v>
      </c>
      <c r="W838" s="4">
        <v>38.417601008098103</v>
      </c>
      <c r="X838" s="4">
        <v>-14.503185983413699</v>
      </c>
      <c r="Y838" s="4">
        <v>13.330533971480399</v>
      </c>
      <c r="Z838" t="b">
        <v>1</v>
      </c>
      <c r="AA838" t="b">
        <v>0</v>
      </c>
    </row>
    <row r="839" spans="1:27" hidden="1" x14ac:dyDescent="0.2">
      <c r="A839" t="s">
        <v>29</v>
      </c>
      <c r="B839" s="1">
        <v>46171</v>
      </c>
      <c r="C839">
        <v>292.05999755859301</v>
      </c>
      <c r="D839">
        <v>320</v>
      </c>
      <c r="E839" s="5">
        <v>4.7627303797627099E-2</v>
      </c>
      <c r="F839">
        <v>0.03</v>
      </c>
      <c r="G839">
        <v>0</v>
      </c>
      <c r="H839" s="5">
        <v>28.774999999999999</v>
      </c>
      <c r="I839" t="s">
        <v>8</v>
      </c>
      <c r="J839">
        <v>27.75</v>
      </c>
      <c r="K839" s="2" t="s">
        <v>37</v>
      </c>
      <c r="L839">
        <v>26.35</v>
      </c>
      <c r="N839">
        <v>27</v>
      </c>
      <c r="O839" s="4">
        <v>0.37097796997070298</v>
      </c>
      <c r="P839" s="4">
        <v>0.91268749237060498</v>
      </c>
      <c r="Q839" s="4">
        <v>0.34402808033876803</v>
      </c>
      <c r="R839" s="4">
        <v>28.775000000000801</v>
      </c>
      <c r="S839" s="4">
        <v>-1.1602947275055</v>
      </c>
      <c r="T839" s="4">
        <v>-1.2353743171729901</v>
      </c>
      <c r="U839" s="4">
        <v>-0.87703558478022903</v>
      </c>
      <c r="V839" s="4">
        <v>9.2805619389891205E-3</v>
      </c>
      <c r="W839" s="4">
        <v>12.970846409358201</v>
      </c>
      <c r="X839" s="4">
        <v>-38.298739061582303</v>
      </c>
      <c r="Y839" s="4">
        <v>-13.5700671646074</v>
      </c>
      <c r="Z839" t="b">
        <v>0</v>
      </c>
      <c r="AA839" t="b">
        <v>0</v>
      </c>
    </row>
    <row r="840" spans="1:27" hidden="1" x14ac:dyDescent="0.2">
      <c r="A840" t="s">
        <v>29</v>
      </c>
      <c r="B840" s="1">
        <v>46178</v>
      </c>
      <c r="C840">
        <v>292.05999755859301</v>
      </c>
      <c r="D840">
        <v>325</v>
      </c>
      <c r="E840" s="5">
        <v>6.6792252470498303E-2</v>
      </c>
      <c r="F840">
        <v>0.03</v>
      </c>
      <c r="G840">
        <v>0</v>
      </c>
      <c r="H840" s="5">
        <v>33.825000000000003</v>
      </c>
      <c r="I840" t="s">
        <v>8</v>
      </c>
      <c r="J840">
        <v>32.299999999999997</v>
      </c>
      <c r="K840">
        <v>35.35</v>
      </c>
      <c r="L840">
        <v>32.74</v>
      </c>
      <c r="M840">
        <v>2</v>
      </c>
      <c r="N840">
        <v>50</v>
      </c>
      <c r="O840" s="4">
        <v>0.38281867187499902</v>
      </c>
      <c r="P840" s="4">
        <v>0.89864614633413398</v>
      </c>
      <c r="Q840" s="4">
        <v>0.339906892181709</v>
      </c>
      <c r="R840" s="4">
        <v>33.825000000000301</v>
      </c>
      <c r="S840" s="4">
        <v>-1.1497785461516401</v>
      </c>
      <c r="T840" s="4">
        <v>-1.2376247533867899</v>
      </c>
      <c r="U840" s="4">
        <v>-0.87488245317630098</v>
      </c>
      <c r="V840" s="4">
        <v>8.0287574652280706E-3</v>
      </c>
      <c r="W840" s="4">
        <v>15.5481439812089</v>
      </c>
      <c r="X840" s="4">
        <v>-30.882087630298201</v>
      </c>
      <c r="Y840" s="4">
        <v>-19.325881870143402</v>
      </c>
      <c r="Z840" t="b">
        <v>0</v>
      </c>
      <c r="AA840" t="b">
        <v>0</v>
      </c>
    </row>
    <row r="841" spans="1:27" hidden="1" x14ac:dyDescent="0.2">
      <c r="A841" t="s">
        <v>29</v>
      </c>
      <c r="B841" s="1">
        <v>46178</v>
      </c>
      <c r="C841">
        <v>292.05999755859301</v>
      </c>
      <c r="D841">
        <v>315</v>
      </c>
      <c r="E841" s="4">
        <v>6.6792252470498303E-2</v>
      </c>
      <c r="F841">
        <v>0.03</v>
      </c>
      <c r="G841">
        <v>0</v>
      </c>
      <c r="H841" s="5">
        <v>1.0049999999999999</v>
      </c>
      <c r="I841" t="s">
        <v>7</v>
      </c>
      <c r="J841">
        <v>0.96</v>
      </c>
      <c r="K841" s="2" t="s">
        <v>464</v>
      </c>
      <c r="L841">
        <v>1</v>
      </c>
      <c r="M841">
        <v>62</v>
      </c>
      <c r="N841">
        <v>3616</v>
      </c>
      <c r="O841" s="4">
        <v>0.23474886352539001</v>
      </c>
      <c r="P841" s="4">
        <v>0.92717459542410696</v>
      </c>
      <c r="Q841" s="4">
        <v>0.23486814757806301</v>
      </c>
      <c r="R841" s="4">
        <v>1.0049999999996899</v>
      </c>
      <c r="S841" s="4">
        <v>-1.1823334222184101</v>
      </c>
      <c r="T841" s="4">
        <v>-1.24303320924729</v>
      </c>
      <c r="U841" s="4">
        <v>0.118536714509494</v>
      </c>
      <c r="V841" s="4">
        <v>1.11865976390409E-2</v>
      </c>
      <c r="W841" s="4">
        <v>14.9689860697762</v>
      </c>
      <c r="X841" s="4">
        <v>-27.326901828093899</v>
      </c>
      <c r="Y841" s="4">
        <v>2.2452103824496299</v>
      </c>
      <c r="Z841" t="b">
        <v>1</v>
      </c>
      <c r="AA841" t="b">
        <v>0</v>
      </c>
    </row>
    <row r="842" spans="1:27" hidden="1" x14ac:dyDescent="0.2">
      <c r="A842" t="s">
        <v>29</v>
      </c>
      <c r="B842" s="1">
        <v>46220</v>
      </c>
      <c r="C842">
        <v>292.05999755859301</v>
      </c>
      <c r="D842">
        <v>350</v>
      </c>
      <c r="E842" s="5">
        <v>0.18178195212440099</v>
      </c>
      <c r="F842">
        <v>0.03</v>
      </c>
      <c r="G842">
        <v>0</v>
      </c>
      <c r="H842" s="5">
        <v>58.825000000000003</v>
      </c>
      <c r="I842" t="s">
        <v>8</v>
      </c>
      <c r="J842">
        <v>57.6</v>
      </c>
      <c r="K842">
        <v>60.05</v>
      </c>
      <c r="L842">
        <v>54.85</v>
      </c>
      <c r="M842">
        <v>13</v>
      </c>
      <c r="N842">
        <v>13</v>
      </c>
      <c r="O842" s="4">
        <v>0.32532412963867102</v>
      </c>
      <c r="P842" s="4">
        <v>0.83445713588169601</v>
      </c>
      <c r="Q842" s="4">
        <v>0.34968385102687599</v>
      </c>
      <c r="R842" s="4">
        <v>58.824999999999903</v>
      </c>
      <c r="S842" s="4">
        <v>-1.1027264050927299</v>
      </c>
      <c r="T842" s="4">
        <v>-1.25181724377884</v>
      </c>
      <c r="U842" s="4">
        <v>-0.86492700184756</v>
      </c>
      <c r="V842" s="4">
        <v>4.9880958036996699E-3</v>
      </c>
      <c r="W842" s="4">
        <v>27.046139261509499</v>
      </c>
      <c r="X842" s="4">
        <v>-16.6705110744801</v>
      </c>
      <c r="Y842" s="4">
        <v>-56.613367338549402</v>
      </c>
      <c r="Z842" t="b">
        <v>0</v>
      </c>
      <c r="AA842" t="b">
        <v>0</v>
      </c>
    </row>
    <row r="843" spans="1:27" hidden="1" x14ac:dyDescent="0.2">
      <c r="A843" t="s">
        <v>29</v>
      </c>
      <c r="B843" s="1">
        <v>46255</v>
      </c>
      <c r="C843">
        <v>292.05999755859301</v>
      </c>
      <c r="D843">
        <v>370</v>
      </c>
      <c r="E843" s="5">
        <v>0.27760672274276199</v>
      </c>
      <c r="F843">
        <v>0.03</v>
      </c>
      <c r="G843">
        <v>0</v>
      </c>
      <c r="H843" s="5">
        <v>78.849999999999994</v>
      </c>
      <c r="I843" t="s">
        <v>8</v>
      </c>
      <c r="J843">
        <v>77.599999999999994</v>
      </c>
      <c r="K843">
        <v>80.099999999999994</v>
      </c>
      <c r="L843">
        <v>106.01</v>
      </c>
      <c r="M843">
        <v>1</v>
      </c>
      <c r="N843">
        <v>1</v>
      </c>
      <c r="O843" s="4">
        <v>0.322760678710937</v>
      </c>
      <c r="P843" s="4">
        <v>0.78935134475295599</v>
      </c>
      <c r="Q843" s="4">
        <v>0.37543417820970298</v>
      </c>
      <c r="R843" s="4">
        <v>78.849999999999994</v>
      </c>
      <c r="S843" s="4">
        <v>-1.0548042968043401</v>
      </c>
      <c r="T843" s="4">
        <v>-1.25261454883884</v>
      </c>
      <c r="U843" s="4">
        <v>-0.85424258046869705</v>
      </c>
      <c r="V843" s="4">
        <v>3.9590277287459598E-3</v>
      </c>
      <c r="W843" s="4">
        <v>35.196257296082202</v>
      </c>
      <c r="X843" s="4">
        <v>-13.949433473519299</v>
      </c>
      <c r="Y843" s="4">
        <v>-91.149415210135402</v>
      </c>
      <c r="Z843" t="b">
        <v>0</v>
      </c>
      <c r="AA843" t="b">
        <v>1</v>
      </c>
    </row>
    <row r="844" spans="1:27" hidden="1" x14ac:dyDescent="0.2">
      <c r="A844" t="s">
        <v>29</v>
      </c>
      <c r="B844" s="1">
        <v>46255</v>
      </c>
      <c r="C844">
        <v>292.05999755859301</v>
      </c>
      <c r="D844">
        <v>345</v>
      </c>
      <c r="E844" s="4">
        <v>0.27760672274276199</v>
      </c>
      <c r="F844">
        <v>0.03</v>
      </c>
      <c r="G844">
        <v>0</v>
      </c>
      <c r="H844" s="5">
        <v>2.2749999999999999</v>
      </c>
      <c r="I844" t="s">
        <v>7</v>
      </c>
      <c r="J844" s="3" t="s">
        <v>416</v>
      </c>
      <c r="K844" s="3" t="s">
        <v>417</v>
      </c>
      <c r="L844" s="3" t="s">
        <v>401</v>
      </c>
      <c r="M844">
        <v>198</v>
      </c>
      <c r="N844">
        <v>403</v>
      </c>
      <c r="O844" s="4">
        <v>0.25678233459472599</v>
      </c>
      <c r="P844" s="4">
        <v>0.84655071756114098</v>
      </c>
      <c r="Q844" s="4">
        <v>0.248420988851491</v>
      </c>
      <c r="R844" s="4">
        <v>2.2749999999984198</v>
      </c>
      <c r="S844" s="4">
        <v>-1.14364804920701</v>
      </c>
      <c r="T844" s="4">
        <v>-1.2745370871995201</v>
      </c>
      <c r="U844" s="4">
        <v>0.12638481314900901</v>
      </c>
      <c r="V844" s="4">
        <v>5.4265165906736803E-3</v>
      </c>
      <c r="W844" s="4">
        <v>31.921519415535201</v>
      </c>
      <c r="X844" s="4">
        <v>-15.3218594918497</v>
      </c>
      <c r="Y844" s="4">
        <v>9.6154496810940397</v>
      </c>
      <c r="Z844" t="b">
        <v>1</v>
      </c>
      <c r="AA844" t="b">
        <v>0</v>
      </c>
    </row>
    <row r="845" spans="1:27" x14ac:dyDescent="0.2">
      <c r="A845" t="s">
        <v>29</v>
      </c>
      <c r="B845" s="1">
        <v>46773</v>
      </c>
      <c r="C845">
        <v>292.05999755859301</v>
      </c>
      <c r="D845">
        <v>450</v>
      </c>
      <c r="E845" s="4">
        <v>1.6958133396347299</v>
      </c>
      <c r="F845">
        <v>0.03</v>
      </c>
      <c r="G845">
        <v>0</v>
      </c>
      <c r="H845" s="5">
        <v>8.2249999999999996</v>
      </c>
      <c r="I845" t="s">
        <v>7</v>
      </c>
      <c r="J845" s="2" t="s">
        <v>260</v>
      </c>
      <c r="K845" s="2" t="s">
        <v>261</v>
      </c>
      <c r="L845" s="2" t="s">
        <v>262</v>
      </c>
      <c r="M845">
        <v>16</v>
      </c>
      <c r="N845">
        <v>4253</v>
      </c>
      <c r="O845" s="4">
        <v>0.29871306762695299</v>
      </c>
      <c r="P845" s="4">
        <v>0.649022216796875</v>
      </c>
      <c r="Q845" s="4">
        <v>0.265233157470463</v>
      </c>
      <c r="R845" s="4">
        <v>8.2249999999999996</v>
      </c>
      <c r="S845" s="4">
        <v>-0.931583469154874</v>
      </c>
      <c r="T845" s="4">
        <v>-1.2769790995341901</v>
      </c>
      <c r="U845" s="4">
        <v>0.17577591474410201</v>
      </c>
      <c r="V845" s="4">
        <v>2.5625385231403701E-3</v>
      </c>
      <c r="W845" s="4">
        <v>98.315144081044195</v>
      </c>
      <c r="X845" s="4">
        <v>-8.9818381489324395</v>
      </c>
      <c r="Y845" s="4">
        <v>73.110096717010407</v>
      </c>
      <c r="Z845" t="b">
        <v>1</v>
      </c>
      <c r="AA845" t="b">
        <v>0</v>
      </c>
    </row>
    <row r="846" spans="1:27" hidden="1" x14ac:dyDescent="0.2">
      <c r="A846" t="s">
        <v>29</v>
      </c>
      <c r="B846" s="1">
        <v>46199</v>
      </c>
      <c r="C846">
        <v>292.05999755859301</v>
      </c>
      <c r="D846">
        <v>325</v>
      </c>
      <c r="E846" s="4">
        <v>0.124287092298907</v>
      </c>
      <c r="F846">
        <v>0.03</v>
      </c>
      <c r="G846">
        <v>0</v>
      </c>
      <c r="H846" s="5">
        <v>1.3049999999999999</v>
      </c>
      <c r="I846" t="s">
        <v>7</v>
      </c>
      <c r="J846" s="3" t="s">
        <v>482</v>
      </c>
      <c r="K846" s="3" t="s">
        <v>456</v>
      </c>
      <c r="L846" s="3" t="s">
        <v>483</v>
      </c>
      <c r="M846">
        <v>11</v>
      </c>
      <c r="N846">
        <v>257</v>
      </c>
      <c r="O846" s="4">
        <v>0.242683354492187</v>
      </c>
      <c r="P846" s="4">
        <v>0.89864614633413398</v>
      </c>
      <c r="Q846" s="4">
        <v>0.23515932370152801</v>
      </c>
      <c r="R846" s="4">
        <v>1.3050000000000099</v>
      </c>
      <c r="S846" s="4">
        <v>-1.20260598575087</v>
      </c>
      <c r="T846" s="4">
        <v>-1.28550993445373</v>
      </c>
      <c r="U846" s="4">
        <v>0.114564415126029</v>
      </c>
      <c r="V846" s="4">
        <v>7.9948653222450192E-3</v>
      </c>
      <c r="W846" s="4">
        <v>19.931663065411598</v>
      </c>
      <c r="X846" s="4">
        <v>-19.820646848086199</v>
      </c>
      <c r="Y846" s="4">
        <v>3.9964120292554801</v>
      </c>
      <c r="Z846" t="b">
        <v>1</v>
      </c>
      <c r="AA846" t="b">
        <v>0</v>
      </c>
    </row>
    <row r="847" spans="1:27" hidden="1" x14ac:dyDescent="0.2">
      <c r="A847" t="s">
        <v>29</v>
      </c>
      <c r="B847" s="1">
        <v>46829</v>
      </c>
      <c r="C847">
        <v>292.05999755859301</v>
      </c>
      <c r="D847">
        <v>460</v>
      </c>
      <c r="E847" s="4">
        <v>1.8491329737870399</v>
      </c>
      <c r="F847">
        <v>0.03</v>
      </c>
      <c r="G847">
        <v>0</v>
      </c>
      <c r="H847" s="5">
        <v>8.6</v>
      </c>
      <c r="I847" t="s">
        <v>7</v>
      </c>
      <c r="J847" s="3" t="s">
        <v>255</v>
      </c>
      <c r="K847" s="2" t="s">
        <v>221</v>
      </c>
      <c r="L847" s="2" t="s">
        <v>256</v>
      </c>
      <c r="M847">
        <v>18</v>
      </c>
      <c r="N847">
        <v>127</v>
      </c>
      <c r="O847" s="4">
        <v>0.30139858764648397</v>
      </c>
      <c r="P847" s="4">
        <v>0.63491303817085598</v>
      </c>
      <c r="Q847" s="4">
        <v>0.26492485693374801</v>
      </c>
      <c r="R847" s="4">
        <v>8.5999999999997598</v>
      </c>
      <c r="S847" s="4">
        <v>-0.92685700885427302</v>
      </c>
      <c r="T847" s="4">
        <v>-1.2871093235989</v>
      </c>
      <c r="U847" s="4">
        <v>0.17700039048396099</v>
      </c>
      <c r="V847" s="4">
        <v>2.4676743658959802E-3</v>
      </c>
      <c r="W847" s="4">
        <v>103.11523969821801</v>
      </c>
      <c r="X847" s="4">
        <v>-8.6794903760166005</v>
      </c>
      <c r="Y847" s="4">
        <v>79.6878929196576</v>
      </c>
      <c r="Z847" t="b">
        <v>1</v>
      </c>
      <c r="AA847" t="b">
        <v>0</v>
      </c>
    </row>
    <row r="848" spans="1:27" hidden="1" x14ac:dyDescent="0.2">
      <c r="A848" t="s">
        <v>29</v>
      </c>
      <c r="B848" s="1">
        <v>46346</v>
      </c>
      <c r="C848">
        <v>292.05999755859301</v>
      </c>
      <c r="D848">
        <v>370</v>
      </c>
      <c r="E848" s="4">
        <v>0.52675111540592401</v>
      </c>
      <c r="F848">
        <v>0.03</v>
      </c>
      <c r="G848">
        <v>0</v>
      </c>
      <c r="H848" s="5">
        <v>3.375</v>
      </c>
      <c r="I848" t="s">
        <v>7</v>
      </c>
      <c r="J848" s="2" t="s">
        <v>365</v>
      </c>
      <c r="K848" s="3" t="s">
        <v>361</v>
      </c>
      <c r="L848" s="3" t="s">
        <v>349</v>
      </c>
      <c r="M848">
        <v>121</v>
      </c>
      <c r="N848">
        <v>244</v>
      </c>
      <c r="O848" s="4">
        <v>0.26663941375732397</v>
      </c>
      <c r="P848" s="4">
        <v>0.78935134475295599</v>
      </c>
      <c r="Q848" s="4">
        <v>0.25386375332090599</v>
      </c>
      <c r="R848" s="4">
        <v>3.3749999999999898</v>
      </c>
      <c r="S848" s="4">
        <v>-1.1059398386239001</v>
      </c>
      <c r="T848" s="4">
        <v>-1.2901881128353001</v>
      </c>
      <c r="U848" s="4">
        <v>0.13437627995609999</v>
      </c>
      <c r="V848" s="4">
        <v>4.0219913662325303E-3</v>
      </c>
      <c r="W848" s="4">
        <v>45.876623772436197</v>
      </c>
      <c r="X848" s="4">
        <v>-12.1310756252535</v>
      </c>
      <c r="Y848" s="4">
        <v>18.895055546500899</v>
      </c>
      <c r="Z848" t="b">
        <v>1</v>
      </c>
      <c r="AA848" t="b">
        <v>0</v>
      </c>
    </row>
    <row r="849" spans="1:27" hidden="1" x14ac:dyDescent="0.2">
      <c r="A849" t="s">
        <v>29</v>
      </c>
      <c r="B849" s="1">
        <v>46171</v>
      </c>
      <c r="C849">
        <v>292.05999755859301</v>
      </c>
      <c r="D849">
        <v>335</v>
      </c>
      <c r="E849" s="5">
        <v>4.7627303797627099E-2</v>
      </c>
      <c r="F849">
        <v>0.03</v>
      </c>
      <c r="G849">
        <v>0</v>
      </c>
      <c r="H849" s="5">
        <v>44.2</v>
      </c>
      <c r="I849" t="s">
        <v>8</v>
      </c>
      <c r="J849">
        <v>42.95</v>
      </c>
      <c r="K849">
        <v>45.45</v>
      </c>
      <c r="L849">
        <v>62.8</v>
      </c>
      <c r="N849">
        <v>0</v>
      </c>
      <c r="O849" s="4">
        <v>0.53516089843750003</v>
      </c>
      <c r="P849" s="4">
        <v>0.87182088823460802</v>
      </c>
      <c r="Q849" s="4">
        <v>0.49943658198783503</v>
      </c>
      <c r="R849" s="4">
        <v>44.199999999999001</v>
      </c>
      <c r="S849" s="4">
        <v>-1.1908979976301</v>
      </c>
      <c r="T849" s="4">
        <v>-1.2998934424311599</v>
      </c>
      <c r="U849" s="4">
        <v>-0.88315318463693704</v>
      </c>
      <c r="V849" s="4">
        <v>6.1668468480185999E-3</v>
      </c>
      <c r="W849" s="4">
        <v>12.512487706805899</v>
      </c>
      <c r="X849" s="4">
        <v>-56.541151855443701</v>
      </c>
      <c r="Y849" s="4">
        <v>-14.3898143246328</v>
      </c>
      <c r="Z849" t="b">
        <v>0</v>
      </c>
      <c r="AA849" t="b">
        <v>0</v>
      </c>
    </row>
    <row r="850" spans="1:27" hidden="1" x14ac:dyDescent="0.2">
      <c r="A850" t="s">
        <v>29</v>
      </c>
      <c r="B850" s="1">
        <v>46220</v>
      </c>
      <c r="C850">
        <v>292.05999755859301</v>
      </c>
      <c r="D850">
        <v>360</v>
      </c>
      <c r="E850" s="5">
        <v>0.18178195212440099</v>
      </c>
      <c r="F850">
        <v>0.03</v>
      </c>
      <c r="G850">
        <v>0</v>
      </c>
      <c r="H850" s="5">
        <v>68.900000000000006</v>
      </c>
      <c r="I850" t="s">
        <v>8</v>
      </c>
      <c r="J850">
        <v>67.599999999999994</v>
      </c>
      <c r="K850">
        <v>70.2</v>
      </c>
      <c r="L850">
        <v>68.27</v>
      </c>
      <c r="N850">
        <v>1</v>
      </c>
      <c r="O850" s="4">
        <v>0.36719382812500001</v>
      </c>
      <c r="P850" s="4">
        <v>0.811277770996093</v>
      </c>
      <c r="Q850" s="4">
        <v>0.392282981798386</v>
      </c>
      <c r="R850" s="4">
        <v>68.900000000000006</v>
      </c>
      <c r="S850" s="4">
        <v>-1.1342341845805799</v>
      </c>
      <c r="T850" s="4">
        <v>-1.3014875438274101</v>
      </c>
      <c r="U850" s="4">
        <v>-0.87165183587872996</v>
      </c>
      <c r="V850" s="4">
        <v>4.2924574271617898E-3</v>
      </c>
      <c r="W850" s="4">
        <v>26.109609812382502</v>
      </c>
      <c r="X850" s="4">
        <v>-18.467852547295301</v>
      </c>
      <c r="Y850" s="4">
        <v>-58.801850260132198</v>
      </c>
      <c r="Z850" t="b">
        <v>0</v>
      </c>
      <c r="AA850" t="b">
        <v>0</v>
      </c>
    </row>
    <row r="851" spans="1:27" hidden="1" x14ac:dyDescent="0.2">
      <c r="A851" t="s">
        <v>29</v>
      </c>
      <c r="B851" s="1">
        <v>46185</v>
      </c>
      <c r="C851">
        <v>292.05999755859301</v>
      </c>
      <c r="D851">
        <v>330</v>
      </c>
      <c r="E851" s="5">
        <v>8.5957200196307704E-2</v>
      </c>
      <c r="F851">
        <v>0.03</v>
      </c>
      <c r="G851">
        <v>0</v>
      </c>
      <c r="H851" s="5">
        <v>38.549999999999997</v>
      </c>
      <c r="I851" t="s">
        <v>8</v>
      </c>
      <c r="J851">
        <v>37.200000000000003</v>
      </c>
      <c r="K851">
        <v>39.9</v>
      </c>
      <c r="L851">
        <v>36.130000000000003</v>
      </c>
      <c r="M851">
        <v>32</v>
      </c>
      <c r="N851">
        <v>47</v>
      </c>
      <c r="O851" s="4">
        <v>0.34815104980468697</v>
      </c>
      <c r="P851" s="4">
        <v>0.885030295632102</v>
      </c>
      <c r="Q851" s="4">
        <v>0.323853923106036</v>
      </c>
      <c r="R851" s="4">
        <v>38.549999999997802</v>
      </c>
      <c r="S851" s="4">
        <v>-1.21167215116099</v>
      </c>
      <c r="T851" s="4">
        <v>-1.30662112882895</v>
      </c>
      <c r="U851" s="4">
        <v>-0.88718104824878696</v>
      </c>
      <c r="V851" s="4">
        <v>6.9046728112345098E-3</v>
      </c>
      <c r="W851" s="4">
        <v>16.3952741009509</v>
      </c>
      <c r="X851" s="4">
        <v>-21.9557647753503</v>
      </c>
      <c r="Y851" s="4">
        <v>-25.586028357935099</v>
      </c>
      <c r="Z851" t="b">
        <v>0</v>
      </c>
      <c r="AA851" t="b">
        <v>0</v>
      </c>
    </row>
    <row r="852" spans="1:27" hidden="1" x14ac:dyDescent="0.2">
      <c r="A852" t="s">
        <v>29</v>
      </c>
      <c r="B852" s="1">
        <v>47102</v>
      </c>
      <c r="C852">
        <v>292.05999755859301</v>
      </c>
      <c r="D852">
        <v>510</v>
      </c>
      <c r="E852" s="4">
        <v>2.5965662305023098</v>
      </c>
      <c r="F852">
        <v>0.03</v>
      </c>
      <c r="G852">
        <v>0</v>
      </c>
      <c r="H852" s="5">
        <v>10.875</v>
      </c>
      <c r="I852" t="s">
        <v>7</v>
      </c>
      <c r="J852" s="2" t="s">
        <v>206</v>
      </c>
      <c r="K852" s="3" t="s">
        <v>207</v>
      </c>
      <c r="L852" s="3" t="s">
        <v>208</v>
      </c>
      <c r="M852">
        <v>3</v>
      </c>
      <c r="N852">
        <v>278</v>
      </c>
      <c r="O852" s="4">
        <v>0.30643393768310501</v>
      </c>
      <c r="P852" s="4">
        <v>0.57266666187959503</v>
      </c>
      <c r="Q852" s="4">
        <v>0.27009093826889902</v>
      </c>
      <c r="R852" s="4">
        <v>10.874999999992299</v>
      </c>
      <c r="S852" s="4">
        <v>-0.88425419399842797</v>
      </c>
      <c r="T852" s="4">
        <v>-1.31947506710217</v>
      </c>
      <c r="U852" s="4">
        <v>0.18827950461255899</v>
      </c>
      <c r="V852" s="4">
        <v>2.1229494593955601E-3</v>
      </c>
      <c r="W852" s="4">
        <v>126.99693153672899</v>
      </c>
      <c r="X852" s="4">
        <v>-7.9284328492503802</v>
      </c>
      <c r="Y852" s="4">
        <v>114.54469330518801</v>
      </c>
      <c r="Z852" t="b">
        <v>1</v>
      </c>
      <c r="AA852" t="b">
        <v>0</v>
      </c>
    </row>
    <row r="853" spans="1:27" hidden="1" x14ac:dyDescent="0.2">
      <c r="A853" t="s">
        <v>29</v>
      </c>
      <c r="B853" s="1">
        <v>46162</v>
      </c>
      <c r="C853">
        <v>292.05999755859301</v>
      </c>
      <c r="D853">
        <v>307.5</v>
      </c>
      <c r="E853" s="4">
        <v>2.29866642519393E-2</v>
      </c>
      <c r="F853">
        <v>0.03</v>
      </c>
      <c r="G853">
        <v>0</v>
      </c>
      <c r="H853" s="5">
        <v>0.505</v>
      </c>
      <c r="I853" t="s">
        <v>7</v>
      </c>
      <c r="J853">
        <v>0.42</v>
      </c>
      <c r="K853">
        <v>0.59</v>
      </c>
      <c r="L853">
        <v>0.84</v>
      </c>
      <c r="M853">
        <v>5</v>
      </c>
      <c r="N853">
        <v>37</v>
      </c>
      <c r="O853" s="4">
        <v>0.24536887451171799</v>
      </c>
      <c r="P853" s="4">
        <v>0.94978860994664605</v>
      </c>
      <c r="Q853" s="4">
        <v>0.25420793553062598</v>
      </c>
      <c r="R853" s="4">
        <v>0.50499999999999901</v>
      </c>
      <c r="S853" s="4">
        <v>-1.2994744235983799</v>
      </c>
      <c r="T853" s="4">
        <v>-1.33801578754447</v>
      </c>
      <c r="U853" s="4">
        <v>9.6890582645635895E-2</v>
      </c>
      <c r="V853" s="4">
        <v>1.52345188636554E-2</v>
      </c>
      <c r="W853" s="4">
        <v>7.5934292964540901</v>
      </c>
      <c r="X853" s="4">
        <v>-42.821391493604203</v>
      </c>
      <c r="Y853" s="4">
        <v>0.63886521798824203</v>
      </c>
      <c r="Z853" t="b">
        <v>1</v>
      </c>
      <c r="AA853" t="b">
        <v>0</v>
      </c>
    </row>
    <row r="854" spans="1:27" hidden="1" x14ac:dyDescent="0.2">
      <c r="A854" t="s">
        <v>29</v>
      </c>
      <c r="B854" s="1">
        <v>46220</v>
      </c>
      <c r="C854">
        <v>292.05999755859301</v>
      </c>
      <c r="D854">
        <v>335</v>
      </c>
      <c r="E854" s="4">
        <v>0.18178195212440099</v>
      </c>
      <c r="F854">
        <v>0.03</v>
      </c>
      <c r="G854">
        <v>0</v>
      </c>
      <c r="H854" s="5">
        <v>1.4849999999999901</v>
      </c>
      <c r="I854" t="s">
        <v>7</v>
      </c>
      <c r="J854" s="2" t="s">
        <v>469</v>
      </c>
      <c r="K854" s="3" t="s">
        <v>462</v>
      </c>
      <c r="L854" s="3" t="s">
        <v>470</v>
      </c>
      <c r="M854">
        <v>123</v>
      </c>
      <c r="N854">
        <v>2974</v>
      </c>
      <c r="O854" s="4">
        <v>0.24756611816406199</v>
      </c>
      <c r="P854" s="4">
        <v>0.87182088823460802</v>
      </c>
      <c r="Q854" s="4">
        <v>0.23970632418829099</v>
      </c>
      <c r="R854" s="4">
        <v>1.4849999999999599</v>
      </c>
      <c r="S854" s="4">
        <v>-1.23771180749112</v>
      </c>
      <c r="T854" s="4">
        <v>-1.3399127435842499</v>
      </c>
      <c r="U854" s="4">
        <v>0.107911469719162</v>
      </c>
      <c r="V854" s="4">
        <v>6.2133902201652403E-3</v>
      </c>
      <c r="W854" s="4">
        <v>23.094206198294302</v>
      </c>
      <c r="X854" s="4">
        <v>-16.127507816196701</v>
      </c>
      <c r="Y854" s="4">
        <v>5.4592071603325403</v>
      </c>
      <c r="Z854" t="b">
        <v>1</v>
      </c>
      <c r="AA854" t="b">
        <v>0</v>
      </c>
    </row>
    <row r="855" spans="1:27" x14ac:dyDescent="0.2">
      <c r="A855" t="s">
        <v>29</v>
      </c>
      <c r="B855" s="1">
        <v>46773</v>
      </c>
      <c r="C855">
        <v>292.05999755859301</v>
      </c>
      <c r="D855">
        <v>460</v>
      </c>
      <c r="E855" s="4">
        <v>1.6958133396347299</v>
      </c>
      <c r="F855">
        <v>0.03</v>
      </c>
      <c r="G855">
        <v>0</v>
      </c>
      <c r="H855" s="5">
        <v>7.1999999999999904</v>
      </c>
      <c r="I855" t="s">
        <v>7</v>
      </c>
      <c r="J855" s="3" t="s">
        <v>281</v>
      </c>
      <c r="K855" s="3" t="s">
        <v>250</v>
      </c>
      <c r="L855" s="2" t="s">
        <v>282</v>
      </c>
      <c r="M855">
        <v>1</v>
      </c>
      <c r="N855">
        <v>84</v>
      </c>
      <c r="O855" s="4">
        <v>0.29834686035156199</v>
      </c>
      <c r="P855" s="4">
        <v>0.63491303817085598</v>
      </c>
      <c r="Q855" s="4">
        <v>0.26394109255540799</v>
      </c>
      <c r="R855" s="4">
        <v>7.1999999999999504</v>
      </c>
      <c r="S855" s="4">
        <v>-1.0017760275093199</v>
      </c>
      <c r="T855" s="4">
        <v>-1.3454890870514</v>
      </c>
      <c r="U855" s="4">
        <v>0.15822588888900699</v>
      </c>
      <c r="V855" s="4">
        <v>2.4061500675060499E-3</v>
      </c>
      <c r="W855" s="4">
        <v>91.865389728725603</v>
      </c>
      <c r="X855" s="4">
        <v>-8.3194356327683394</v>
      </c>
      <c r="Y855" s="4">
        <v>66.156141925565507</v>
      </c>
      <c r="Z855" t="b">
        <v>1</v>
      </c>
      <c r="AA855" t="b">
        <v>0</v>
      </c>
    </row>
    <row r="856" spans="1:27" hidden="1" x14ac:dyDescent="0.2">
      <c r="A856" t="s">
        <v>29</v>
      </c>
      <c r="B856" s="1">
        <v>46829</v>
      </c>
      <c r="C856">
        <v>292.05999755859301</v>
      </c>
      <c r="D856">
        <v>470</v>
      </c>
      <c r="E856" s="4">
        <v>1.8491329737870399</v>
      </c>
      <c r="F856">
        <v>0.03</v>
      </c>
      <c r="G856">
        <v>0</v>
      </c>
      <c r="H856" s="5">
        <v>7.7249999999999996</v>
      </c>
      <c r="I856" t="s">
        <v>7</v>
      </c>
      <c r="J856" s="3" t="s">
        <v>273</v>
      </c>
      <c r="K856" s="2" t="s">
        <v>219</v>
      </c>
      <c r="L856" s="2" t="s">
        <v>263</v>
      </c>
      <c r="M856">
        <v>116</v>
      </c>
      <c r="N856">
        <v>239</v>
      </c>
      <c r="O856" s="4">
        <v>0.30095608718872002</v>
      </c>
      <c r="P856" s="4">
        <v>0.62140425012466705</v>
      </c>
      <c r="Q856" s="4">
        <v>0.26506566102269502</v>
      </c>
      <c r="R856" s="4">
        <v>7.7250000000063599</v>
      </c>
      <c r="S856" s="4">
        <v>-0.98583914642603598</v>
      </c>
      <c r="T856" s="4">
        <v>-1.3462829305539199</v>
      </c>
      <c r="U856" s="4">
        <v>0.162106026284775</v>
      </c>
      <c r="V856" s="4">
        <v>2.3310932306603699E-3</v>
      </c>
      <c r="W856" s="4">
        <v>97.459776186082095</v>
      </c>
      <c r="X856" s="4">
        <v>-8.1738210432116603</v>
      </c>
      <c r="Y856" s="4">
        <v>73.262067129773101</v>
      </c>
      <c r="Z856" t="b">
        <v>1</v>
      </c>
      <c r="AA856" t="b">
        <v>0</v>
      </c>
    </row>
    <row r="857" spans="1:27" hidden="1" x14ac:dyDescent="0.2">
      <c r="A857" t="s">
        <v>29</v>
      </c>
      <c r="B857" s="1">
        <v>46164</v>
      </c>
      <c r="C857">
        <v>292.05999755859301</v>
      </c>
      <c r="D857">
        <v>310</v>
      </c>
      <c r="E857" s="4">
        <v>2.84623583552614E-2</v>
      </c>
      <c r="F857">
        <v>0.03</v>
      </c>
      <c r="G857">
        <v>0</v>
      </c>
      <c r="H857" s="5">
        <v>0.57499999999999996</v>
      </c>
      <c r="I857" t="s">
        <v>7</v>
      </c>
      <c r="J857">
        <v>0.56000000000000005</v>
      </c>
      <c r="K857">
        <v>0.59</v>
      </c>
      <c r="L857">
        <v>0.59</v>
      </c>
      <c r="M857">
        <v>202</v>
      </c>
      <c r="N857">
        <v>12763</v>
      </c>
      <c r="O857" s="4">
        <v>0.249030947265625</v>
      </c>
      <c r="P857" s="4">
        <v>0.94212902438255997</v>
      </c>
      <c r="Q857" s="4">
        <v>0.26279063340758801</v>
      </c>
      <c r="R857" s="4">
        <v>0.57500000000001295</v>
      </c>
      <c r="S857" s="4">
        <v>-1.30318190063342</v>
      </c>
      <c r="T857" s="4">
        <v>-1.3475167587415999</v>
      </c>
      <c r="U857" s="4">
        <v>9.6256333880824094E-2</v>
      </c>
      <c r="V857" s="4">
        <v>1.31799931198182E-2</v>
      </c>
      <c r="W857" s="4">
        <v>8.4089177019954402</v>
      </c>
      <c r="X857" s="4">
        <v>-39.645554410020203</v>
      </c>
      <c r="Y857" s="4">
        <v>0.783785740706056</v>
      </c>
      <c r="Z857" t="b">
        <v>1</v>
      </c>
      <c r="AA857" t="b">
        <v>0</v>
      </c>
    </row>
    <row r="858" spans="1:27" hidden="1" x14ac:dyDescent="0.2">
      <c r="A858" t="s">
        <v>29</v>
      </c>
      <c r="B858" s="1">
        <v>46374</v>
      </c>
      <c r="C858">
        <v>292.05999755859301</v>
      </c>
      <c r="D858">
        <v>380</v>
      </c>
      <c r="E858" s="4">
        <v>0.60341093023648795</v>
      </c>
      <c r="F858">
        <v>0.03</v>
      </c>
      <c r="G858">
        <v>0</v>
      </c>
      <c r="H858" s="5">
        <v>3.2249999999999899</v>
      </c>
      <c r="I858" t="s">
        <v>7</v>
      </c>
      <c r="J858" s="3" t="s">
        <v>358</v>
      </c>
      <c r="K858" s="2" t="s">
        <v>365</v>
      </c>
      <c r="L858" s="3" t="s">
        <v>372</v>
      </c>
      <c r="M858">
        <v>3</v>
      </c>
      <c r="N858">
        <v>3778</v>
      </c>
      <c r="O858" s="4">
        <v>0.26496096374511702</v>
      </c>
      <c r="P858" s="4">
        <v>0.76857894094366697</v>
      </c>
      <c r="Q858" s="4">
        <v>0.25159122575655801</v>
      </c>
      <c r="R858" s="4">
        <v>3.22499999999263</v>
      </c>
      <c r="S858" s="4">
        <v>-1.1564582322188799</v>
      </c>
      <c r="T858" s="4">
        <v>-1.3518931126340401</v>
      </c>
      <c r="U858" s="4">
        <v>0.12374688725569701</v>
      </c>
      <c r="V858" s="4">
        <v>3.5811633998325001E-3</v>
      </c>
      <c r="W858" s="4">
        <v>46.374256043516397</v>
      </c>
      <c r="X858" s="4">
        <v>-10.655331544978599</v>
      </c>
      <c r="Y858" s="4">
        <v>19.862185292179099</v>
      </c>
      <c r="Z858" t="b">
        <v>1</v>
      </c>
      <c r="AA858" t="b">
        <v>0</v>
      </c>
    </row>
    <row r="859" spans="1:27" hidden="1" x14ac:dyDescent="0.2">
      <c r="A859" t="s">
        <v>29</v>
      </c>
      <c r="B859" s="1">
        <v>46178</v>
      </c>
      <c r="C859">
        <v>292.05999755859301</v>
      </c>
      <c r="D859">
        <v>345</v>
      </c>
      <c r="E859" s="5">
        <v>6.6792252470498303E-2</v>
      </c>
      <c r="F859">
        <v>0.03</v>
      </c>
      <c r="G859">
        <v>0</v>
      </c>
      <c r="H859" s="5">
        <v>54.1</v>
      </c>
      <c r="I859" t="s">
        <v>8</v>
      </c>
      <c r="J859">
        <v>52.7</v>
      </c>
      <c r="K859">
        <v>55.5</v>
      </c>
      <c r="L859">
        <v>52.23</v>
      </c>
      <c r="N859">
        <v>2</v>
      </c>
      <c r="O859" s="4">
        <v>0.52502916381835896</v>
      </c>
      <c r="P859" s="4">
        <v>0.84655071756114098</v>
      </c>
      <c r="Q859" s="4">
        <v>0.49166540073270398</v>
      </c>
      <c r="R859" s="4">
        <v>54.1</v>
      </c>
      <c r="S859" s="4">
        <v>-1.2316999652262399</v>
      </c>
      <c r="T859" s="4">
        <v>-1.35876694055555</v>
      </c>
      <c r="U859" s="4">
        <v>-0.89096940858381202</v>
      </c>
      <c r="V859" s="4">
        <v>5.0347106565237403E-3</v>
      </c>
      <c r="W859" s="4">
        <v>14.1030942520166</v>
      </c>
      <c r="X859" s="4">
        <v>-42.477748259185901</v>
      </c>
      <c r="Y859" s="4">
        <v>-20.9939085796203</v>
      </c>
      <c r="Z859" t="b">
        <v>0</v>
      </c>
      <c r="AA859" t="b">
        <v>0</v>
      </c>
    </row>
    <row r="860" spans="1:27" hidden="1" x14ac:dyDescent="0.2">
      <c r="A860" t="s">
        <v>29</v>
      </c>
      <c r="B860" s="1">
        <v>46191</v>
      </c>
      <c r="C860">
        <v>292.05999755859301</v>
      </c>
      <c r="D860">
        <v>350</v>
      </c>
      <c r="E860" s="5">
        <v>0.102384294092041</v>
      </c>
      <c r="F860">
        <v>0.03</v>
      </c>
      <c r="G860">
        <v>0</v>
      </c>
      <c r="H860" s="5">
        <v>58.9</v>
      </c>
      <c r="I860" t="s">
        <v>8</v>
      </c>
      <c r="J860">
        <v>57.6</v>
      </c>
      <c r="K860">
        <v>60.2</v>
      </c>
      <c r="L860">
        <v>56.55</v>
      </c>
      <c r="M860">
        <v>2</v>
      </c>
      <c r="N860">
        <v>2</v>
      </c>
      <c r="O860" s="4">
        <v>0.43762769409179603</v>
      </c>
      <c r="P860" s="4">
        <v>0.83445713588169601</v>
      </c>
      <c r="Q860" s="4">
        <v>0.43039783970848799</v>
      </c>
      <c r="R860" s="4">
        <v>58.9</v>
      </c>
      <c r="S860" s="4">
        <v>-1.2229407610615699</v>
      </c>
      <c r="T860" s="4">
        <v>-1.3606575071931699</v>
      </c>
      <c r="U860" s="4">
        <v>-0.88932396418246695</v>
      </c>
      <c r="V860" s="4">
        <v>4.6955803182222502E-3</v>
      </c>
      <c r="W860" s="4">
        <v>17.649680627238698</v>
      </c>
      <c r="X860" s="4">
        <v>-27.538332051778202</v>
      </c>
      <c r="Y860" s="4">
        <v>-32.623317305353403</v>
      </c>
      <c r="Z860" t="b">
        <v>0</v>
      </c>
      <c r="AA860" t="b">
        <v>0</v>
      </c>
    </row>
    <row r="861" spans="1:27" hidden="1" x14ac:dyDescent="0.2">
      <c r="A861" t="s">
        <v>29</v>
      </c>
      <c r="B861" s="1">
        <v>46346</v>
      </c>
      <c r="C861">
        <v>292.05999755859301</v>
      </c>
      <c r="D861">
        <v>375</v>
      </c>
      <c r="E861" s="4">
        <v>0.52675111540592401</v>
      </c>
      <c r="F861">
        <v>0.03</v>
      </c>
      <c r="G861">
        <v>0</v>
      </c>
      <c r="H861" s="5">
        <v>2.895</v>
      </c>
      <c r="I861" t="s">
        <v>7</v>
      </c>
      <c r="J861" s="3" t="s">
        <v>379</v>
      </c>
      <c r="K861" s="3" t="s">
        <v>376</v>
      </c>
      <c r="L861" s="2" t="s">
        <v>369</v>
      </c>
      <c r="M861">
        <v>52</v>
      </c>
      <c r="N861">
        <v>142</v>
      </c>
      <c r="O861" s="4">
        <v>0.26529665374755801</v>
      </c>
      <c r="P861" s="4">
        <v>0.77882666015625002</v>
      </c>
      <c r="Q861" s="4">
        <v>0.25325913622704099</v>
      </c>
      <c r="R861" s="4">
        <v>2.8949999999998601</v>
      </c>
      <c r="S861" s="4">
        <v>-1.1820462606778499</v>
      </c>
      <c r="T861" s="4">
        <v>-1.3658557181828599</v>
      </c>
      <c r="U861" s="4">
        <v>0.118593672840987</v>
      </c>
      <c r="V861" s="4">
        <v>3.69542817518584E-3</v>
      </c>
      <c r="W861" s="4">
        <v>42.051307651296902</v>
      </c>
      <c r="X861" s="4">
        <v>-11.061266626947701</v>
      </c>
      <c r="Y861" s="4">
        <v>16.719853568483899</v>
      </c>
      <c r="Z861" t="b">
        <v>1</v>
      </c>
      <c r="AA861" t="b">
        <v>0</v>
      </c>
    </row>
    <row r="862" spans="1:27" hidden="1" x14ac:dyDescent="0.2">
      <c r="A862" t="s">
        <v>29</v>
      </c>
      <c r="B862" s="1">
        <v>47102</v>
      </c>
      <c r="C862">
        <v>292.05999755859301</v>
      </c>
      <c r="D862">
        <v>520</v>
      </c>
      <c r="E862" s="4">
        <v>2.5965662305023098</v>
      </c>
      <c r="F862">
        <v>0.03</v>
      </c>
      <c r="G862">
        <v>0</v>
      </c>
      <c r="H862" s="5">
        <v>9.8999999999999897</v>
      </c>
      <c r="I862" t="s">
        <v>7</v>
      </c>
      <c r="J862" s="3" t="s">
        <v>228</v>
      </c>
      <c r="K862" s="3" t="s">
        <v>217</v>
      </c>
      <c r="L862" s="3" t="s">
        <v>229</v>
      </c>
      <c r="M862">
        <v>75</v>
      </c>
      <c r="N862">
        <v>2162</v>
      </c>
      <c r="O862" s="4">
        <v>0.30246669219970701</v>
      </c>
      <c r="P862" s="4">
        <v>0.56165384145883401</v>
      </c>
      <c r="Q862" s="4">
        <v>0.26890751820228398</v>
      </c>
      <c r="R862" s="4">
        <v>9.8999999999999897</v>
      </c>
      <c r="S862" s="4">
        <v>-0.93486977633902801</v>
      </c>
      <c r="T862" s="4">
        <v>-1.36818370240507</v>
      </c>
      <c r="U862" s="4">
        <v>0.174927707310536</v>
      </c>
      <c r="V862" s="4">
        <v>2.0363511520890502E-3</v>
      </c>
      <c r="W862" s="4">
        <v>121.282788694697</v>
      </c>
      <c r="X862" s="4">
        <v>-7.5158706407674503</v>
      </c>
      <c r="Y862" s="4">
        <v>106.950968145633</v>
      </c>
      <c r="Z862" t="b">
        <v>1</v>
      </c>
      <c r="AA862" t="b">
        <v>0</v>
      </c>
    </row>
    <row r="863" spans="1:27" hidden="1" x14ac:dyDescent="0.2">
      <c r="A863" t="s">
        <v>29</v>
      </c>
      <c r="B863" s="1">
        <v>46191</v>
      </c>
      <c r="C863">
        <v>292.05999755859301</v>
      </c>
      <c r="D863">
        <v>325</v>
      </c>
      <c r="E863" s="4">
        <v>0.102384294092041</v>
      </c>
      <c r="F863">
        <v>0.03</v>
      </c>
      <c r="G863">
        <v>0</v>
      </c>
      <c r="H863" s="5">
        <v>1.0049999999999999</v>
      </c>
      <c r="I863" t="s">
        <v>7</v>
      </c>
      <c r="J863">
        <v>0.98</v>
      </c>
      <c r="K863" s="2" t="s">
        <v>496</v>
      </c>
      <c r="L863">
        <v>0.98</v>
      </c>
      <c r="M863">
        <v>79</v>
      </c>
      <c r="N863">
        <v>3934</v>
      </c>
      <c r="O863" s="4">
        <v>0.24439232177734299</v>
      </c>
      <c r="P863" s="4">
        <v>0.89864614633413398</v>
      </c>
      <c r="Q863" s="4">
        <v>0.242684896306359</v>
      </c>
      <c r="R863" s="4">
        <v>1.00500000000122</v>
      </c>
      <c r="S863" s="4">
        <v>-1.2978135660677701</v>
      </c>
      <c r="T863" s="4">
        <v>-1.3754667770533</v>
      </c>
      <c r="U863" s="4">
        <v>9.7175703393056895E-2</v>
      </c>
      <c r="V863" s="4">
        <v>7.5776251483498699E-3</v>
      </c>
      <c r="W863" s="4">
        <v>16.060289184120599</v>
      </c>
      <c r="X863" s="4">
        <v>-19.8554027795217</v>
      </c>
      <c r="Y863" s="4">
        <v>2.8028863281751999</v>
      </c>
      <c r="Z863" t="b">
        <v>1</v>
      </c>
      <c r="AA863" t="b">
        <v>0</v>
      </c>
    </row>
    <row r="864" spans="1:27" hidden="1" x14ac:dyDescent="0.2">
      <c r="A864" t="s">
        <v>29</v>
      </c>
      <c r="B864" s="1">
        <v>46311</v>
      </c>
      <c r="C864">
        <v>292.05999755859301</v>
      </c>
      <c r="D864">
        <v>365</v>
      </c>
      <c r="E864" s="4">
        <v>0.43092634749613401</v>
      </c>
      <c r="F864">
        <v>0.03</v>
      </c>
      <c r="G864">
        <v>0</v>
      </c>
      <c r="H864" s="5">
        <v>2.3650000000000002</v>
      </c>
      <c r="I864" t="s">
        <v>7</v>
      </c>
      <c r="J864" s="3" t="s">
        <v>409</v>
      </c>
      <c r="K864" s="3" t="s">
        <v>404</v>
      </c>
      <c r="L864" s="3" t="s">
        <v>404</v>
      </c>
      <c r="M864">
        <v>1</v>
      </c>
      <c r="N864">
        <v>86</v>
      </c>
      <c r="O864" s="4">
        <v>0.25653819641113201</v>
      </c>
      <c r="P864" s="4">
        <v>0.80016437687285902</v>
      </c>
      <c r="Q864" s="4">
        <v>0.24566377468629999</v>
      </c>
      <c r="R864" s="4">
        <v>2.3650000000000002</v>
      </c>
      <c r="S864" s="4">
        <v>-1.2216278471789099</v>
      </c>
      <c r="T864" s="4">
        <v>-1.3828937843565801</v>
      </c>
      <c r="U864" s="4">
        <v>0.110924196469381</v>
      </c>
      <c r="V864" s="4">
        <v>4.0163385856149302E-3</v>
      </c>
      <c r="W864" s="4">
        <v>36.267585288034603</v>
      </c>
      <c r="X864" s="4">
        <v>-11.2387120960685</v>
      </c>
      <c r="Y864" s="4">
        <v>12.9413734603823</v>
      </c>
      <c r="Z864" t="b">
        <v>1</v>
      </c>
      <c r="AA864" t="b">
        <v>0</v>
      </c>
    </row>
    <row r="865" spans="1:27" hidden="1" x14ac:dyDescent="0.2">
      <c r="A865" t="s">
        <v>29</v>
      </c>
      <c r="B865" s="1">
        <v>46738</v>
      </c>
      <c r="C865">
        <v>292.05999755859301</v>
      </c>
      <c r="D865">
        <v>460</v>
      </c>
      <c r="E865" s="4">
        <v>1.5999885702488701</v>
      </c>
      <c r="F865">
        <v>0.03</v>
      </c>
      <c r="G865">
        <v>0</v>
      </c>
      <c r="H865" s="5">
        <v>6.3249999999999904</v>
      </c>
      <c r="I865" t="s">
        <v>7</v>
      </c>
      <c r="J865" s="2" t="s">
        <v>301</v>
      </c>
      <c r="K865" s="3" t="s">
        <v>278</v>
      </c>
      <c r="L865" s="3" t="s">
        <v>302</v>
      </c>
      <c r="M865">
        <v>10</v>
      </c>
      <c r="N865">
        <v>102</v>
      </c>
      <c r="O865" s="4">
        <v>0.29712616943359299</v>
      </c>
      <c r="P865" s="4">
        <v>0.63491303817085598</v>
      </c>
      <c r="Q865" s="4">
        <v>0.26290112608189797</v>
      </c>
      <c r="R865" s="4">
        <v>6.32499999999997</v>
      </c>
      <c r="S865" s="4">
        <v>-1.05541805891888</v>
      </c>
      <c r="T865" s="4">
        <v>-1.3879634142646999</v>
      </c>
      <c r="U865" s="4">
        <v>0.14561708359585401</v>
      </c>
      <c r="V865" s="4">
        <v>2.3534512671755299E-3</v>
      </c>
      <c r="W865" s="4">
        <v>84.442034972376504</v>
      </c>
      <c r="X865" s="4">
        <v>-8.0236379621172205</v>
      </c>
      <c r="Y865" s="4">
        <v>57.925866325338397</v>
      </c>
      <c r="Z865" t="b">
        <v>1</v>
      </c>
      <c r="AA865" t="b">
        <v>0</v>
      </c>
    </row>
    <row r="866" spans="1:27" hidden="1" x14ac:dyDescent="0.2">
      <c r="A866" t="s">
        <v>29</v>
      </c>
      <c r="B866" s="1">
        <v>46171</v>
      </c>
      <c r="C866">
        <v>292.05999755859301</v>
      </c>
      <c r="D866">
        <v>315</v>
      </c>
      <c r="E866" s="4">
        <v>4.7627303797627099E-2</v>
      </c>
      <c r="F866">
        <v>0.03</v>
      </c>
      <c r="G866">
        <v>0</v>
      </c>
      <c r="H866" s="5">
        <v>0.65500000000000003</v>
      </c>
      <c r="I866" t="s">
        <v>7</v>
      </c>
      <c r="J866">
        <v>0.63</v>
      </c>
      <c r="K866">
        <v>0.68</v>
      </c>
      <c r="L866">
        <v>0.56000000000000005</v>
      </c>
      <c r="M866">
        <v>19</v>
      </c>
      <c r="N866">
        <v>1279</v>
      </c>
      <c r="O866" s="4">
        <v>0.244270252685546</v>
      </c>
      <c r="P866" s="4">
        <v>0.92717459542410696</v>
      </c>
      <c r="Q866" s="4">
        <v>0.24932435986111401</v>
      </c>
      <c r="R866" s="4">
        <v>0.65500000000000402</v>
      </c>
      <c r="S866" s="4">
        <v>-1.3361864896892699</v>
      </c>
      <c r="T866" s="4">
        <v>-1.3905982418173199</v>
      </c>
      <c r="U866" s="4">
        <v>9.0744162927136093E-2</v>
      </c>
      <c r="V866" s="4">
        <v>1.02813897707483E-2</v>
      </c>
      <c r="W866" s="4">
        <v>10.4139787574686</v>
      </c>
      <c r="X866" s="4">
        <v>-28.033521366186601</v>
      </c>
      <c r="Y866" s="4">
        <v>1.2310581656028601</v>
      </c>
      <c r="Z866" t="b">
        <v>1</v>
      </c>
      <c r="AA866" t="b">
        <v>0</v>
      </c>
    </row>
    <row r="867" spans="1:27" hidden="1" x14ac:dyDescent="0.2">
      <c r="A867" t="s">
        <v>29</v>
      </c>
      <c r="B867" s="1">
        <v>46829</v>
      </c>
      <c r="C867">
        <v>292.05999755859301</v>
      </c>
      <c r="D867">
        <v>480</v>
      </c>
      <c r="E867" s="4">
        <v>1.8491329737870399</v>
      </c>
      <c r="F867">
        <v>0.03</v>
      </c>
      <c r="G867">
        <v>0</v>
      </c>
      <c r="H867" s="5">
        <v>6.7750000000000004</v>
      </c>
      <c r="I867" t="s">
        <v>7</v>
      </c>
      <c r="J867" s="3" t="s">
        <v>293</v>
      </c>
      <c r="K867" s="2" t="s">
        <v>258</v>
      </c>
      <c r="L867" s="2" t="s">
        <v>294</v>
      </c>
      <c r="M867">
        <v>1</v>
      </c>
      <c r="N867">
        <v>57</v>
      </c>
      <c r="O867" s="4">
        <v>0.301169708099365</v>
      </c>
      <c r="P867" s="4">
        <v>0.60845832824707002</v>
      </c>
      <c r="Q867" s="4">
        <v>0.26341897313366402</v>
      </c>
      <c r="R867" s="4">
        <v>6.7750000000000004</v>
      </c>
      <c r="S867" s="4">
        <v>-1.05302286774168</v>
      </c>
      <c r="T867" s="4">
        <v>-1.41122743909599</v>
      </c>
      <c r="U867" s="4">
        <v>0.14616525577377801</v>
      </c>
      <c r="V867" s="4">
        <v>2.1903907245503602E-3</v>
      </c>
      <c r="W867" s="4">
        <v>91.008287360219697</v>
      </c>
      <c r="X867" s="4">
        <v>-7.55973161111595</v>
      </c>
      <c r="Y867" s="4">
        <v>66.409806451782998</v>
      </c>
      <c r="Z867" t="b">
        <v>1</v>
      </c>
      <c r="AA867" t="b">
        <v>0</v>
      </c>
    </row>
    <row r="868" spans="1:27" hidden="1" x14ac:dyDescent="0.2">
      <c r="A868" t="s">
        <v>29</v>
      </c>
      <c r="B868" s="1">
        <v>46255</v>
      </c>
      <c r="C868">
        <v>292.05999755859301</v>
      </c>
      <c r="D868">
        <v>420</v>
      </c>
      <c r="E868" s="5">
        <v>0.27760672274276199</v>
      </c>
      <c r="F868">
        <v>0.03</v>
      </c>
      <c r="G868">
        <v>0</v>
      </c>
      <c r="H868" s="5">
        <v>128.92500000000001</v>
      </c>
      <c r="I868" t="s">
        <v>8</v>
      </c>
      <c r="J868">
        <v>127.6</v>
      </c>
      <c r="K868">
        <v>130.25</v>
      </c>
      <c r="L868">
        <v>143</v>
      </c>
      <c r="M868">
        <v>1</v>
      </c>
      <c r="N868">
        <v>0</v>
      </c>
      <c r="O868" s="4">
        <v>0.44885805053710898</v>
      </c>
      <c r="P868" s="4">
        <v>0.69538094656808003</v>
      </c>
      <c r="Q868" s="4">
        <v>0.52333483677408399</v>
      </c>
      <c r="R868" s="4">
        <v>128.92499999999799</v>
      </c>
      <c r="S868" s="4">
        <v>-1.1494728053159</v>
      </c>
      <c r="T868" s="4">
        <v>-1.4252095441881301</v>
      </c>
      <c r="U868" s="4">
        <v>-0.87481946294397295</v>
      </c>
      <c r="V868" s="4">
        <v>2.5587589136277702E-3</v>
      </c>
      <c r="W868" s="4">
        <v>31.709043919319001</v>
      </c>
      <c r="X868" s="4">
        <v>-18.355667303574801</v>
      </c>
      <c r="Y868" s="4">
        <v>-106.718900599588</v>
      </c>
      <c r="Z868" t="b">
        <v>0</v>
      </c>
      <c r="AA868" t="b">
        <v>1</v>
      </c>
    </row>
    <row r="869" spans="1:27" hidden="1" x14ac:dyDescent="0.2">
      <c r="A869" t="s">
        <v>29</v>
      </c>
      <c r="B869" s="1">
        <v>46346</v>
      </c>
      <c r="C869">
        <v>292.05999755859301</v>
      </c>
      <c r="D869">
        <v>380</v>
      </c>
      <c r="E869" s="4">
        <v>0.52675111540592401</v>
      </c>
      <c r="F869">
        <v>0.03</v>
      </c>
      <c r="G869">
        <v>0</v>
      </c>
      <c r="H869" s="5">
        <v>2.585</v>
      </c>
      <c r="I869" t="s">
        <v>7</v>
      </c>
      <c r="J869" s="3" t="s">
        <v>395</v>
      </c>
      <c r="K869" s="3" t="s">
        <v>396</v>
      </c>
      <c r="L869" s="3" t="s">
        <v>395</v>
      </c>
      <c r="M869">
        <v>1</v>
      </c>
      <c r="N869">
        <v>919</v>
      </c>
      <c r="O869" s="4">
        <v>0.26648682739257801</v>
      </c>
      <c r="P869" s="4">
        <v>0.76857894094366697</v>
      </c>
      <c r="Q869" s="4">
        <v>0.25548033507404599</v>
      </c>
      <c r="R869" s="4">
        <v>2.58499999999996</v>
      </c>
      <c r="S869" s="4">
        <v>-1.2415972699139599</v>
      </c>
      <c r="T869" s="4">
        <v>-1.4270188207126699</v>
      </c>
      <c r="U869" s="4">
        <v>0.107192594783712</v>
      </c>
      <c r="V869" s="4">
        <v>3.4082501132964198E-3</v>
      </c>
      <c r="W869" s="4">
        <v>39.123576872446499</v>
      </c>
      <c r="X869" s="4">
        <v>-10.3493419185909</v>
      </c>
      <c r="Y869" s="4">
        <v>15.129171166704699</v>
      </c>
      <c r="Z869" t="b">
        <v>1</v>
      </c>
      <c r="AA869" t="b">
        <v>0</v>
      </c>
    </row>
    <row r="870" spans="1:27" hidden="1" x14ac:dyDescent="0.2">
      <c r="A870" t="s">
        <v>29</v>
      </c>
      <c r="B870" s="1">
        <v>46555</v>
      </c>
      <c r="C870">
        <v>292.05999755859301</v>
      </c>
      <c r="D870">
        <v>430</v>
      </c>
      <c r="E870" s="4">
        <v>1.0989618995621599</v>
      </c>
      <c r="F870">
        <v>0.03</v>
      </c>
      <c r="G870">
        <v>0</v>
      </c>
      <c r="H870" s="5">
        <v>4.125</v>
      </c>
      <c r="I870" t="s">
        <v>7</v>
      </c>
      <c r="J870" s="2" t="s">
        <v>307</v>
      </c>
      <c r="K870" s="2" t="s">
        <v>332</v>
      </c>
      <c r="L870" s="3" t="s">
        <v>329</v>
      </c>
      <c r="M870">
        <v>45</v>
      </c>
      <c r="N870">
        <v>626</v>
      </c>
      <c r="O870" s="4">
        <v>0.27396355926513599</v>
      </c>
      <c r="P870" s="4">
        <v>0.67920929664789198</v>
      </c>
      <c r="Q870" s="4">
        <v>0.2569319696156</v>
      </c>
      <c r="R870" s="4">
        <v>4.1250000000138902</v>
      </c>
      <c r="S870" s="4">
        <v>-1.1790946342572299</v>
      </c>
      <c r="T870" s="4">
        <v>-1.4484399730156401</v>
      </c>
      <c r="U870" s="4">
        <v>0.119180247493903</v>
      </c>
      <c r="V870" s="4">
        <v>2.5306757217683001E-3</v>
      </c>
      <c r="W870" s="4">
        <v>60.951084195869697</v>
      </c>
      <c r="X870" s="4">
        <v>-8.0455176268436208</v>
      </c>
      <c r="Y870" s="4">
        <v>33.719209261046402</v>
      </c>
      <c r="Z870" t="b">
        <v>1</v>
      </c>
      <c r="AA870" t="b">
        <v>0</v>
      </c>
    </row>
    <row r="871" spans="1:27" hidden="1" x14ac:dyDescent="0.2">
      <c r="A871" t="s">
        <v>29</v>
      </c>
      <c r="B871" s="1">
        <v>46178</v>
      </c>
      <c r="C871">
        <v>292.05999755859301</v>
      </c>
      <c r="D871">
        <v>355</v>
      </c>
      <c r="E871" s="5">
        <v>6.6792252470498303E-2</v>
      </c>
      <c r="F871">
        <v>0.03</v>
      </c>
      <c r="G871">
        <v>0</v>
      </c>
      <c r="H871" s="5">
        <v>63.95</v>
      </c>
      <c r="I871" t="s">
        <v>8</v>
      </c>
      <c r="J871">
        <v>62.25</v>
      </c>
      <c r="K871">
        <v>65.650000000000006</v>
      </c>
      <c r="L871">
        <v>62.14</v>
      </c>
      <c r="N871">
        <v>1</v>
      </c>
      <c r="O871" s="4">
        <v>0.59509682250976503</v>
      </c>
      <c r="P871" s="4">
        <v>0.82270421847491104</v>
      </c>
      <c r="Q871" s="4">
        <v>0.54146959055923405</v>
      </c>
      <c r="R871" s="4">
        <v>63.949999999994098</v>
      </c>
      <c r="S871" s="4">
        <v>-1.31031434307996</v>
      </c>
      <c r="T871" s="4">
        <v>-1.45025281140136</v>
      </c>
      <c r="U871" s="4">
        <v>-0.90495524137173</v>
      </c>
      <c r="V871" s="4">
        <v>4.1369058106056197E-3</v>
      </c>
      <c r="W871" s="4">
        <v>12.762035499957801</v>
      </c>
      <c r="X871" s="4">
        <v>-41.881921974047103</v>
      </c>
      <c r="Y871" s="4">
        <v>-21.924638733067798</v>
      </c>
      <c r="Z871" t="b">
        <v>0</v>
      </c>
      <c r="AA871" t="b">
        <v>0</v>
      </c>
    </row>
    <row r="872" spans="1:27" hidden="1" x14ac:dyDescent="0.2">
      <c r="A872" t="s">
        <v>29</v>
      </c>
      <c r="B872" s="1">
        <v>46738</v>
      </c>
      <c r="C872">
        <v>292.05999755859301</v>
      </c>
      <c r="D872">
        <v>470</v>
      </c>
      <c r="E872" s="4">
        <v>1.5999885702488701</v>
      </c>
      <c r="F872">
        <v>0.03</v>
      </c>
      <c r="G872">
        <v>0</v>
      </c>
      <c r="H872" s="5">
        <v>5.625</v>
      </c>
      <c r="I872" t="s">
        <v>7</v>
      </c>
      <c r="J872" s="2" t="s">
        <v>315</v>
      </c>
      <c r="K872" s="3" t="s">
        <v>182</v>
      </c>
      <c r="L872">
        <v>4</v>
      </c>
      <c r="M872">
        <v>5</v>
      </c>
      <c r="N872">
        <v>109</v>
      </c>
      <c r="O872" s="4">
        <v>0.298011170349121</v>
      </c>
      <c r="P872" s="4">
        <v>0.62140425012466705</v>
      </c>
      <c r="Q872" s="4">
        <v>0.26342555334145301</v>
      </c>
      <c r="R872" s="4">
        <v>5.6249999999999698</v>
      </c>
      <c r="S872" s="4">
        <v>-1.1171969896791201</v>
      </c>
      <c r="T872" s="4">
        <v>-1.4504056964984799</v>
      </c>
      <c r="U872" s="4">
        <v>0.131955053729402</v>
      </c>
      <c r="V872" s="4">
        <v>2.1963110878996301E-3</v>
      </c>
      <c r="W872" s="4">
        <v>78.961027265385894</v>
      </c>
      <c r="X872" s="4">
        <v>-7.4875703082693104</v>
      </c>
      <c r="Y872" s="4">
        <v>52.661692075626902</v>
      </c>
      <c r="Z872" t="b">
        <v>1</v>
      </c>
      <c r="AA872" t="b">
        <v>0</v>
      </c>
    </row>
    <row r="873" spans="1:27" hidden="1" x14ac:dyDescent="0.2">
      <c r="A873" t="s">
        <v>29</v>
      </c>
      <c r="B873" s="1">
        <v>46199</v>
      </c>
      <c r="C873">
        <v>292.05999755859301</v>
      </c>
      <c r="D873">
        <v>330</v>
      </c>
      <c r="E873" s="4">
        <v>0.124287092298907</v>
      </c>
      <c r="F873">
        <v>0.03</v>
      </c>
      <c r="G873">
        <v>0</v>
      </c>
      <c r="H873" s="5">
        <v>0.93500000000000005</v>
      </c>
      <c r="I873" t="s">
        <v>7</v>
      </c>
      <c r="J873">
        <v>0.84</v>
      </c>
      <c r="K873" s="2" t="s">
        <v>496</v>
      </c>
      <c r="L873">
        <v>0.93</v>
      </c>
      <c r="M873">
        <v>1</v>
      </c>
      <c r="N873">
        <v>97</v>
      </c>
      <c r="O873" s="4">
        <v>0.245490943603515</v>
      </c>
      <c r="P873" s="4">
        <v>0.885030295632102</v>
      </c>
      <c r="Q873" s="4">
        <v>0.23833645643253601</v>
      </c>
      <c r="R873" s="4">
        <v>0.93499999999998795</v>
      </c>
      <c r="S873" s="4">
        <v>-1.36716573841696</v>
      </c>
      <c r="T873" s="4">
        <v>-1.4511897653918899</v>
      </c>
      <c r="U873" s="4">
        <v>8.5786680874748306E-2</v>
      </c>
      <c r="V873" s="4">
        <v>6.38491962301362E-3</v>
      </c>
      <c r="W873" s="4">
        <v>16.133035697849301</v>
      </c>
      <c r="X873" s="4">
        <v>-16.1921793521953</v>
      </c>
      <c r="Y873" s="4">
        <v>2.9977869934751</v>
      </c>
      <c r="Z873" t="b">
        <v>1</v>
      </c>
      <c r="AA873" t="b">
        <v>0</v>
      </c>
    </row>
    <row r="874" spans="1:27" hidden="1" x14ac:dyDescent="0.2">
      <c r="A874" t="s">
        <v>29</v>
      </c>
      <c r="B874" s="1">
        <v>46178</v>
      </c>
      <c r="C874">
        <v>292.05999755859301</v>
      </c>
      <c r="D874">
        <v>320</v>
      </c>
      <c r="E874" s="4">
        <v>6.6792252470498303E-2</v>
      </c>
      <c r="F874">
        <v>0.03</v>
      </c>
      <c r="G874">
        <v>0</v>
      </c>
      <c r="H874" s="5">
        <v>0.64500000000000002</v>
      </c>
      <c r="I874" t="s">
        <v>7</v>
      </c>
      <c r="J874">
        <v>0.62</v>
      </c>
      <c r="K874">
        <v>0.67</v>
      </c>
      <c r="L874">
        <v>0.6</v>
      </c>
      <c r="M874">
        <v>21</v>
      </c>
      <c r="N874">
        <v>2014</v>
      </c>
      <c r="O874" s="4">
        <v>0.23950955810546801</v>
      </c>
      <c r="P874" s="4">
        <v>0.91268749237060498</v>
      </c>
      <c r="Q874" s="4">
        <v>0.240937935410867</v>
      </c>
      <c r="R874" s="4">
        <v>0.64499999999999202</v>
      </c>
      <c r="S874" s="4">
        <v>-1.4039093543605301</v>
      </c>
      <c r="T874" s="4">
        <v>-1.4661778293215999</v>
      </c>
      <c r="U874" s="4">
        <v>8.01729218844595E-2</v>
      </c>
      <c r="V874" s="4">
        <v>8.1880580469144894E-3</v>
      </c>
      <c r="W874" s="4">
        <v>11.2397419761629</v>
      </c>
      <c r="X874" s="4">
        <v>-20.955521889417501</v>
      </c>
      <c r="Y874" s="4">
        <v>1.52087985150823</v>
      </c>
      <c r="Z874" t="b">
        <v>1</v>
      </c>
      <c r="AA874" t="b">
        <v>0</v>
      </c>
    </row>
    <row r="875" spans="1:27" hidden="1" x14ac:dyDescent="0.2">
      <c r="A875" t="s">
        <v>29</v>
      </c>
      <c r="B875" s="1">
        <v>46829</v>
      </c>
      <c r="C875">
        <v>292.05999755859301</v>
      </c>
      <c r="D875">
        <v>490</v>
      </c>
      <c r="E875" s="4">
        <v>1.8491329737870399</v>
      </c>
      <c r="F875">
        <v>0.03</v>
      </c>
      <c r="G875">
        <v>0</v>
      </c>
      <c r="H875" s="5">
        <v>6.0749999999999904</v>
      </c>
      <c r="I875" t="s">
        <v>7</v>
      </c>
      <c r="J875" s="3" t="s">
        <v>306</v>
      </c>
      <c r="K875" s="2" t="s">
        <v>274</v>
      </c>
      <c r="L875" s="2" t="s">
        <v>307</v>
      </c>
      <c r="M875">
        <v>1</v>
      </c>
      <c r="N875">
        <v>34</v>
      </c>
      <c r="O875" s="4">
        <v>0.30168850173950101</v>
      </c>
      <c r="P875" s="4">
        <v>0.59604081134406806</v>
      </c>
      <c r="Q875" s="4">
        <v>0.263524442478133</v>
      </c>
      <c r="R875" s="4">
        <v>6.0750000000033699</v>
      </c>
      <c r="S875" s="4">
        <v>-1.1099978721518899</v>
      </c>
      <c r="T875" s="4">
        <v>-1.46834586370437</v>
      </c>
      <c r="U875" s="4">
        <v>0.13349997170552799</v>
      </c>
      <c r="V875" s="4">
        <v>2.0586708923853799E-3</v>
      </c>
      <c r="W875" s="4">
        <v>85.569722731006706</v>
      </c>
      <c r="X875" s="4">
        <v>-7.08482481074559</v>
      </c>
      <c r="Y875" s="4">
        <v>60.864214440191297</v>
      </c>
      <c r="Z875" t="b">
        <v>1</v>
      </c>
      <c r="AA875" t="b">
        <v>0</v>
      </c>
    </row>
    <row r="876" spans="1:27" hidden="1" x14ac:dyDescent="0.2">
      <c r="A876" t="s">
        <v>29</v>
      </c>
      <c r="B876" s="1">
        <v>46185</v>
      </c>
      <c r="C876">
        <v>292.05999755859301</v>
      </c>
      <c r="D876">
        <v>325</v>
      </c>
      <c r="E876" s="4">
        <v>8.5957200196307704E-2</v>
      </c>
      <c r="F876">
        <v>0.03</v>
      </c>
      <c r="G876">
        <v>0</v>
      </c>
      <c r="H876" s="5">
        <v>0.75</v>
      </c>
      <c r="I876" t="s">
        <v>7</v>
      </c>
      <c r="J876">
        <v>0.7</v>
      </c>
      <c r="K876">
        <v>0.8</v>
      </c>
      <c r="L876">
        <v>0.7</v>
      </c>
      <c r="M876">
        <v>8</v>
      </c>
      <c r="N876">
        <v>585</v>
      </c>
      <c r="O876" s="4">
        <v>0.24939715454101499</v>
      </c>
      <c r="P876" s="4">
        <v>0.89864614633413398</v>
      </c>
      <c r="Q876" s="4">
        <v>0.247222006962383</v>
      </c>
      <c r="R876" s="4">
        <v>0.75000000000001399</v>
      </c>
      <c r="S876" s="4">
        <v>-1.4025670389504299</v>
      </c>
      <c r="T876" s="4">
        <v>-1.4750487201756199</v>
      </c>
      <c r="U876" s="4">
        <v>8.0372993252095307E-2</v>
      </c>
      <c r="V876" s="4">
        <v>7.0475621729511103E-3</v>
      </c>
      <c r="W876" s="4">
        <v>12.7747514547171</v>
      </c>
      <c r="X876" s="4">
        <v>-19.052480828671399</v>
      </c>
      <c r="Y876" s="4">
        <v>1.9532687428675299</v>
      </c>
      <c r="Z876" t="b">
        <v>1</v>
      </c>
      <c r="AA876" t="b">
        <v>0</v>
      </c>
    </row>
    <row r="877" spans="1:27" hidden="1" x14ac:dyDescent="0.2">
      <c r="A877" t="s">
        <v>29</v>
      </c>
      <c r="B877" s="1">
        <v>46191</v>
      </c>
      <c r="C877">
        <v>292.05999755859301</v>
      </c>
      <c r="D877">
        <v>380</v>
      </c>
      <c r="E877" s="5">
        <v>0.102384294092041</v>
      </c>
      <c r="F877">
        <v>0.03</v>
      </c>
      <c r="G877">
        <v>0</v>
      </c>
      <c r="H877" s="5">
        <v>88.85</v>
      </c>
      <c r="I877" t="s">
        <v>8</v>
      </c>
      <c r="J877">
        <v>87.6</v>
      </c>
      <c r="K877">
        <v>90.1</v>
      </c>
      <c r="L877">
        <v>108.11</v>
      </c>
      <c r="M877">
        <v>2</v>
      </c>
      <c r="N877">
        <v>0</v>
      </c>
      <c r="O877" s="4">
        <v>0.56555610229492204</v>
      </c>
      <c r="P877" s="4">
        <v>0.76857894094366697</v>
      </c>
      <c r="Q877" s="4">
        <v>0.56887791396968301</v>
      </c>
      <c r="R877" s="4">
        <v>88.849999999999596</v>
      </c>
      <c r="S877" s="4">
        <v>-1.3381179756877</v>
      </c>
      <c r="T877" s="4">
        <v>-1.5201449470849</v>
      </c>
      <c r="U877" s="4">
        <v>-0.90957100905838195</v>
      </c>
      <c r="V877" s="4">
        <v>3.06539992921191E-3</v>
      </c>
      <c r="W877" s="4">
        <v>15.229432169754901</v>
      </c>
      <c r="X877" s="4">
        <v>-31.674672296801699</v>
      </c>
      <c r="Y877" s="4">
        <v>-36.295161271057502</v>
      </c>
      <c r="Z877" t="b">
        <v>0</v>
      </c>
      <c r="AA877" t="b">
        <v>1</v>
      </c>
    </row>
    <row r="878" spans="1:27" hidden="1" x14ac:dyDescent="0.2">
      <c r="A878" t="s">
        <v>29</v>
      </c>
      <c r="B878" s="1">
        <v>46738</v>
      </c>
      <c r="C878">
        <v>292.05999755859301</v>
      </c>
      <c r="D878">
        <v>480</v>
      </c>
      <c r="E878" s="4">
        <v>1.5999885702488701</v>
      </c>
      <c r="F878">
        <v>0.03</v>
      </c>
      <c r="G878">
        <v>0</v>
      </c>
      <c r="H878" s="5">
        <v>4.7249999999999996</v>
      </c>
      <c r="I878" t="s">
        <v>7</v>
      </c>
      <c r="J878" s="2" t="s">
        <v>294</v>
      </c>
      <c r="K878" s="3" t="s">
        <v>316</v>
      </c>
      <c r="L878" s="2" t="s">
        <v>337</v>
      </c>
      <c r="M878">
        <v>27</v>
      </c>
      <c r="N878">
        <v>35</v>
      </c>
      <c r="O878" s="4">
        <v>0.29148047393798798</v>
      </c>
      <c r="P878" s="4">
        <v>0.60845832824707002</v>
      </c>
      <c r="Q878" s="4">
        <v>0.26011247073786797</v>
      </c>
      <c r="R878" s="4">
        <v>4.7250000000012999</v>
      </c>
      <c r="S878" s="4">
        <v>-1.1996329164566</v>
      </c>
      <c r="T878" s="4">
        <v>-1.5286508834030701</v>
      </c>
      <c r="U878" s="4">
        <v>0.115140968427534</v>
      </c>
      <c r="V878" s="4">
        <v>2.02170425303759E-3</v>
      </c>
      <c r="W878" s="4">
        <v>71.769485647511601</v>
      </c>
      <c r="X878" s="4">
        <v>-6.7009270018356597</v>
      </c>
      <c r="Y878" s="4">
        <v>46.2445831776338</v>
      </c>
      <c r="Z878" t="b">
        <v>1</v>
      </c>
      <c r="AA878" t="b">
        <v>0</v>
      </c>
    </row>
    <row r="879" spans="1:27" hidden="1" x14ac:dyDescent="0.2">
      <c r="A879" t="s">
        <v>29</v>
      </c>
      <c r="B879" s="1">
        <v>46555</v>
      </c>
      <c r="C879">
        <v>292.05999755859301</v>
      </c>
      <c r="D879">
        <v>440</v>
      </c>
      <c r="E879" s="4">
        <v>1.0989618995621599</v>
      </c>
      <c r="F879">
        <v>0.03</v>
      </c>
      <c r="G879">
        <v>0</v>
      </c>
      <c r="H879" s="5">
        <v>3.4749999999999899</v>
      </c>
      <c r="I879" t="s">
        <v>7</v>
      </c>
      <c r="J879" s="2" t="s">
        <v>338</v>
      </c>
      <c r="K879" s="3" t="s">
        <v>360</v>
      </c>
      <c r="L879" s="3" t="s">
        <v>363</v>
      </c>
      <c r="M879">
        <v>42</v>
      </c>
      <c r="N879">
        <v>634</v>
      </c>
      <c r="O879" s="4">
        <v>0.273658386535644</v>
      </c>
      <c r="P879" s="4">
        <v>0.66377272172407598</v>
      </c>
      <c r="Q879" s="4">
        <v>0.25707719372022803</v>
      </c>
      <c r="R879" s="4">
        <v>3.47499999999985</v>
      </c>
      <c r="S879" s="4">
        <v>-1.2635814618113399</v>
      </c>
      <c r="T879" s="4">
        <v>-1.53307904100801</v>
      </c>
      <c r="U879" s="4">
        <v>0.103190145440911</v>
      </c>
      <c r="V879" s="4">
        <v>2.2812745717160098E-3</v>
      </c>
      <c r="W879" s="4">
        <v>54.975337028681302</v>
      </c>
      <c r="X879" s="4">
        <v>-7.2299975814870496</v>
      </c>
      <c r="Y879" s="4">
        <v>29.301306413409399</v>
      </c>
      <c r="Z879" t="b">
        <v>1</v>
      </c>
      <c r="AA879" t="b">
        <v>0</v>
      </c>
    </row>
    <row r="880" spans="1:27" x14ac:dyDescent="0.2">
      <c r="A880" t="s">
        <v>29</v>
      </c>
      <c r="B880" s="1">
        <v>46773</v>
      </c>
      <c r="C880">
        <v>292.05999755859301</v>
      </c>
      <c r="D880">
        <v>490</v>
      </c>
      <c r="E880" s="4">
        <v>1.6958133396347299</v>
      </c>
      <c r="F880">
        <v>0.03</v>
      </c>
      <c r="G880">
        <v>0</v>
      </c>
      <c r="H880" s="5">
        <v>4.9749999999999996</v>
      </c>
      <c r="I880" t="s">
        <v>7</v>
      </c>
      <c r="J880" s="3" t="s">
        <v>329</v>
      </c>
      <c r="K880" s="2" t="s">
        <v>320</v>
      </c>
      <c r="L880" s="2" t="s">
        <v>330</v>
      </c>
      <c r="M880">
        <v>1</v>
      </c>
      <c r="N880">
        <v>188</v>
      </c>
      <c r="O880" s="4">
        <v>0.289191678466796</v>
      </c>
      <c r="P880" s="4">
        <v>0.59604081134406806</v>
      </c>
      <c r="Q880" s="4">
        <v>0.26295684281121501</v>
      </c>
      <c r="R880" s="4">
        <v>4.9749999999985901</v>
      </c>
      <c r="S880" s="4">
        <v>-1.19131074091436</v>
      </c>
      <c r="T880" s="4">
        <v>-1.5337420769943899</v>
      </c>
      <c r="U880" s="4">
        <v>0.116765809424102</v>
      </c>
      <c r="V880" s="4">
        <v>1.9619344931491299E-3</v>
      </c>
      <c r="W880" s="4">
        <v>74.626174807803196</v>
      </c>
      <c r="X880" s="4">
        <v>-6.6596845857248903</v>
      </c>
      <c r="Y880" s="4">
        <v>49.395009965438398</v>
      </c>
      <c r="Z880" t="b">
        <v>1</v>
      </c>
      <c r="AA880" t="b">
        <v>0</v>
      </c>
    </row>
    <row r="881" spans="1:27" hidden="1" x14ac:dyDescent="0.2">
      <c r="A881" t="s">
        <v>29</v>
      </c>
      <c r="B881" s="1">
        <v>46164</v>
      </c>
      <c r="C881">
        <v>292.05999755859301</v>
      </c>
      <c r="D881">
        <v>350</v>
      </c>
      <c r="E881" s="5">
        <v>2.84623583552614E-2</v>
      </c>
      <c r="F881">
        <v>0.03</v>
      </c>
      <c r="G881">
        <v>0</v>
      </c>
      <c r="H881" s="5">
        <v>58.85</v>
      </c>
      <c r="I881" t="s">
        <v>8</v>
      </c>
      <c r="J881">
        <v>57.6</v>
      </c>
      <c r="K881">
        <v>60.1</v>
      </c>
      <c r="L881">
        <v>61.8</v>
      </c>
      <c r="M881">
        <v>1</v>
      </c>
      <c r="N881">
        <v>1</v>
      </c>
      <c r="O881" s="4">
        <v>0.63037479003906205</v>
      </c>
      <c r="P881" s="4">
        <v>0.83445713588169601</v>
      </c>
      <c r="Q881" s="4">
        <v>0.72380428076189995</v>
      </c>
      <c r="R881" s="4">
        <v>58.8500000000003</v>
      </c>
      <c r="S881" s="4">
        <v>-1.41398977650365</v>
      </c>
      <c r="T881" s="4">
        <v>-1.53610128279887</v>
      </c>
      <c r="U881" s="4">
        <v>-0.92131754786724596</v>
      </c>
      <c r="V881" s="4">
        <v>4.1164642993683099E-3</v>
      </c>
      <c r="W881" s="4">
        <v>7.2337007314022603</v>
      </c>
      <c r="X881" s="4">
        <v>-82.139431752591193</v>
      </c>
      <c r="Y881" s="4">
        <v>-9.3336611976642399</v>
      </c>
      <c r="Z881" t="b">
        <v>0</v>
      </c>
      <c r="AA881" t="b">
        <v>0</v>
      </c>
    </row>
    <row r="882" spans="1:27" hidden="1" x14ac:dyDescent="0.2">
      <c r="A882" t="s">
        <v>29</v>
      </c>
      <c r="B882" s="1">
        <v>46465</v>
      </c>
      <c r="C882">
        <v>292.05999755859301</v>
      </c>
      <c r="D882">
        <v>420</v>
      </c>
      <c r="E882" s="4">
        <v>0.852555335781364</v>
      </c>
      <c r="F882">
        <v>0.03</v>
      </c>
      <c r="G882">
        <v>0</v>
      </c>
      <c r="H882" s="5">
        <v>2.835</v>
      </c>
      <c r="I882" t="s">
        <v>7</v>
      </c>
      <c r="J882" s="3" t="s">
        <v>384</v>
      </c>
      <c r="K882">
        <v>3</v>
      </c>
      <c r="L882" s="2" t="s">
        <v>369</v>
      </c>
      <c r="M882">
        <v>43</v>
      </c>
      <c r="N882">
        <v>185</v>
      </c>
      <c r="O882" s="4">
        <v>0.27356683471679599</v>
      </c>
      <c r="P882" s="4">
        <v>0.69538094656808003</v>
      </c>
      <c r="Q882" s="4">
        <v>0.25680075723782703</v>
      </c>
      <c r="R882" s="4">
        <v>2.83500000000944</v>
      </c>
      <c r="S882" s="4">
        <v>-1.3057303435260299</v>
      </c>
      <c r="T882" s="4">
        <v>-1.54284455727284</v>
      </c>
      <c r="U882" s="4">
        <v>9.58221376438953E-2</v>
      </c>
      <c r="V882" s="4">
        <v>2.4561742781082098E-3</v>
      </c>
      <c r="W882" s="4">
        <v>45.869310325663299</v>
      </c>
      <c r="X882" s="4">
        <v>-7.6627408692611896</v>
      </c>
      <c r="Y882" s="4">
        <v>21.442460066497901</v>
      </c>
      <c r="Z882" t="b">
        <v>1</v>
      </c>
      <c r="AA882" t="b">
        <v>0</v>
      </c>
    </row>
    <row r="883" spans="1:27" hidden="1" x14ac:dyDescent="0.2">
      <c r="A883" t="s">
        <v>29</v>
      </c>
      <c r="B883" s="1">
        <v>46738</v>
      </c>
      <c r="C883">
        <v>292.05999755859301</v>
      </c>
      <c r="D883">
        <v>490</v>
      </c>
      <c r="E883" s="4">
        <v>1.5999885702488701</v>
      </c>
      <c r="F883">
        <v>0.03</v>
      </c>
      <c r="G883">
        <v>0</v>
      </c>
      <c r="H883" s="5">
        <v>4.875</v>
      </c>
      <c r="I883" t="s">
        <v>7</v>
      </c>
      <c r="J883" s="2" t="s">
        <v>332</v>
      </c>
      <c r="K883" s="3" t="s">
        <v>318</v>
      </c>
      <c r="L883" s="3" t="s">
        <v>333</v>
      </c>
      <c r="M883">
        <v>17</v>
      </c>
      <c r="N883">
        <v>49</v>
      </c>
      <c r="O883" s="4">
        <v>0.298377377624511</v>
      </c>
      <c r="P883" s="4">
        <v>0.59604081134406806</v>
      </c>
      <c r="Q883" s="4">
        <v>0.27048192914732799</v>
      </c>
      <c r="R883" s="4">
        <v>4.8750000000063798</v>
      </c>
      <c r="S883" s="4">
        <v>-1.2010442836752799</v>
      </c>
      <c r="T883" s="4">
        <v>-1.54317864644291</v>
      </c>
      <c r="U883" s="4">
        <v>0.114867011937529</v>
      </c>
      <c r="V883" s="4">
        <v>1.94090731780833E-3</v>
      </c>
      <c r="W883" s="4">
        <v>71.648002562876698</v>
      </c>
      <c r="X883" s="4">
        <v>-6.9163256495826504</v>
      </c>
      <c r="Y883" s="4">
        <v>45.876567035719397</v>
      </c>
      <c r="Z883" t="b">
        <v>1</v>
      </c>
      <c r="AA883" t="b">
        <v>0</v>
      </c>
    </row>
    <row r="884" spans="1:27" hidden="1" x14ac:dyDescent="0.2">
      <c r="A884" t="s">
        <v>29</v>
      </c>
      <c r="B884" s="1">
        <v>46191</v>
      </c>
      <c r="C884">
        <v>292.05999755859301</v>
      </c>
      <c r="D884">
        <v>330</v>
      </c>
      <c r="E884" s="4">
        <v>0.102384294092041</v>
      </c>
      <c r="F884">
        <v>0.03</v>
      </c>
      <c r="G884">
        <v>0</v>
      </c>
      <c r="H884" s="5">
        <v>0.69</v>
      </c>
      <c r="I884" t="s">
        <v>7</v>
      </c>
      <c r="J884">
        <v>0.68</v>
      </c>
      <c r="K884">
        <v>0.7</v>
      </c>
      <c r="L884">
        <v>0.69</v>
      </c>
      <c r="M884">
        <v>75</v>
      </c>
      <c r="N884">
        <v>6555</v>
      </c>
      <c r="O884" s="4">
        <v>0.24610128906250001</v>
      </c>
      <c r="P884" s="4">
        <v>0.885030295632102</v>
      </c>
      <c r="Q884" s="4">
        <v>0.24564975765192301</v>
      </c>
      <c r="R884" s="4">
        <v>0.69000000000001904</v>
      </c>
      <c r="S884" s="4">
        <v>-1.4754446596555</v>
      </c>
      <c r="T884" s="4">
        <v>-1.5540465535096899</v>
      </c>
      <c r="U884" s="4">
        <v>7.0046518066665203E-2</v>
      </c>
      <c r="V884" s="4">
        <v>5.8517953211823003E-3</v>
      </c>
      <c r="W884" s="4">
        <v>12.554024219528999</v>
      </c>
      <c r="X884" s="4">
        <v>-15.6534148317846</v>
      </c>
      <c r="Y884" s="4">
        <v>2.02391080467729</v>
      </c>
      <c r="Z884" t="b">
        <v>1</v>
      </c>
      <c r="AA884" t="b">
        <v>0</v>
      </c>
    </row>
    <row r="885" spans="1:27" hidden="1" x14ac:dyDescent="0.2">
      <c r="A885" t="s">
        <v>29</v>
      </c>
      <c r="B885" s="1">
        <v>46346</v>
      </c>
      <c r="C885">
        <v>292.05999755859301</v>
      </c>
      <c r="D885">
        <v>390</v>
      </c>
      <c r="E885" s="4">
        <v>0.52675111540592401</v>
      </c>
      <c r="F885">
        <v>0.03</v>
      </c>
      <c r="G885">
        <v>0</v>
      </c>
      <c r="H885" s="5">
        <v>1.9350000000000001</v>
      </c>
      <c r="I885" t="s">
        <v>7</v>
      </c>
      <c r="J885" s="3" t="s">
        <v>440</v>
      </c>
      <c r="K885" s="3" t="s">
        <v>434</v>
      </c>
      <c r="L885" s="2" t="s">
        <v>423</v>
      </c>
      <c r="M885">
        <v>2</v>
      </c>
      <c r="N885">
        <v>94</v>
      </c>
      <c r="O885" s="4">
        <v>0.26697510375976502</v>
      </c>
      <c r="P885" s="4">
        <v>0.74887178861177806</v>
      </c>
      <c r="Q885" s="4">
        <v>0.25586453994809499</v>
      </c>
      <c r="R885" s="4">
        <v>1.9349999999999901</v>
      </c>
      <c r="S885" s="4">
        <v>-1.3793327206066099</v>
      </c>
      <c r="T885" s="4">
        <v>-1.5650331181649</v>
      </c>
      <c r="U885" s="4">
        <v>8.3896096238939996E-2</v>
      </c>
      <c r="V885" s="4">
        <v>2.8411212659767001E-3</v>
      </c>
      <c r="W885" s="4">
        <v>32.6625051197082</v>
      </c>
      <c r="X885" s="4">
        <v>-8.6097874776736205</v>
      </c>
      <c r="Y885" s="4">
        <v>11.8875578089771</v>
      </c>
      <c r="Z885" t="b">
        <v>1</v>
      </c>
      <c r="AA885" t="b">
        <v>0</v>
      </c>
    </row>
    <row r="886" spans="1:27" hidden="1" x14ac:dyDescent="0.2">
      <c r="A886" t="s">
        <v>29</v>
      </c>
      <c r="B886" s="1">
        <v>46283</v>
      </c>
      <c r="C886">
        <v>292.05999755859301</v>
      </c>
      <c r="D886">
        <v>370</v>
      </c>
      <c r="E886" s="4">
        <v>0.354266533880364</v>
      </c>
      <c r="F886">
        <v>0.03</v>
      </c>
      <c r="G886">
        <v>0</v>
      </c>
      <c r="H886" s="5">
        <v>1.385</v>
      </c>
      <c r="I886" t="s">
        <v>7</v>
      </c>
      <c r="J886" s="3" t="s">
        <v>477</v>
      </c>
      <c r="K886" s="3" t="s">
        <v>475</v>
      </c>
      <c r="L886" s="3" t="s">
        <v>476</v>
      </c>
      <c r="M886">
        <v>30</v>
      </c>
      <c r="N886">
        <v>848</v>
      </c>
      <c r="O886" s="4">
        <v>0.25904061279296797</v>
      </c>
      <c r="P886" s="4">
        <v>0.78935134475295599</v>
      </c>
      <c r="Q886" s="4">
        <v>0.25081734791744198</v>
      </c>
      <c r="R886" s="4">
        <v>1.38499999999999</v>
      </c>
      <c r="S886" s="4">
        <v>-1.4386524026490799</v>
      </c>
      <c r="T886" s="4">
        <v>-1.58793962428852</v>
      </c>
      <c r="U886" s="4">
        <v>7.5124515634273595E-2</v>
      </c>
      <c r="V886" s="4">
        <v>3.2507322942998298E-3</v>
      </c>
      <c r="W886" s="4">
        <v>24.638431671204199</v>
      </c>
      <c r="X886" s="4">
        <v>-9.3385640141280195</v>
      </c>
      <c r="Y886" s="4">
        <v>7.2822553465587099</v>
      </c>
      <c r="Z886" t="b">
        <v>1</v>
      </c>
      <c r="AA886" t="b">
        <v>0</v>
      </c>
    </row>
    <row r="887" spans="1:27" hidden="1" x14ac:dyDescent="0.2">
      <c r="A887" t="s">
        <v>29</v>
      </c>
      <c r="B887" s="1">
        <v>46374</v>
      </c>
      <c r="C887">
        <v>292.05999755859301</v>
      </c>
      <c r="D887">
        <v>400</v>
      </c>
      <c r="E887" s="4">
        <v>0.60341093023648795</v>
      </c>
      <c r="F887">
        <v>0.03</v>
      </c>
      <c r="G887">
        <v>0</v>
      </c>
      <c r="H887" s="5">
        <v>2</v>
      </c>
      <c r="I887" t="s">
        <v>7</v>
      </c>
      <c r="J887" s="3" t="s">
        <v>436</v>
      </c>
      <c r="K887" s="2" t="s">
        <v>422</v>
      </c>
      <c r="L887" s="3" t="s">
        <v>437</v>
      </c>
      <c r="M887">
        <v>6</v>
      </c>
      <c r="N887">
        <v>1204</v>
      </c>
      <c r="O887" s="4">
        <v>0.26703613830566397</v>
      </c>
      <c r="P887" s="4">
        <v>0.73014999389648405</v>
      </c>
      <c r="Q887" s="4">
        <v>0.25571143983817801</v>
      </c>
      <c r="R887" s="4">
        <v>2.0000000000000102</v>
      </c>
      <c r="S887" s="4">
        <v>-1.3928780414986801</v>
      </c>
      <c r="T887" s="4">
        <v>-1.5915134848265799</v>
      </c>
      <c r="U887" s="4">
        <v>8.1828336825367803E-2</v>
      </c>
      <c r="V887" s="4">
        <v>2.6067049478916099E-3</v>
      </c>
      <c r="W887" s="4">
        <v>34.308312810490499</v>
      </c>
      <c r="X887" s="4">
        <v>-7.9264938038189499</v>
      </c>
      <c r="Y887" s="4">
        <v>13.213965536052401</v>
      </c>
      <c r="Z887" t="b">
        <v>1</v>
      </c>
      <c r="AA887" t="b">
        <v>0</v>
      </c>
    </row>
    <row r="888" spans="1:27" hidden="1" x14ac:dyDescent="0.2">
      <c r="A888" t="s">
        <v>29</v>
      </c>
      <c r="B888" s="1">
        <v>46829</v>
      </c>
      <c r="C888">
        <v>292.05999755859301</v>
      </c>
      <c r="D888">
        <v>510</v>
      </c>
      <c r="E888" s="4">
        <v>1.8491329737870399</v>
      </c>
      <c r="F888">
        <v>0.03</v>
      </c>
      <c r="G888">
        <v>0</v>
      </c>
      <c r="H888" s="5">
        <v>4.6749999999999998</v>
      </c>
      <c r="I888" t="s">
        <v>7</v>
      </c>
      <c r="J888" s="2" t="s">
        <v>338</v>
      </c>
      <c r="K888" s="3" t="s">
        <v>281</v>
      </c>
      <c r="L888" s="3" t="s">
        <v>339</v>
      </c>
      <c r="M888">
        <v>1</v>
      </c>
      <c r="N888">
        <v>152</v>
      </c>
      <c r="O888" s="4">
        <v>0.29737030761718702</v>
      </c>
      <c r="P888" s="4">
        <v>0.57266666187959503</v>
      </c>
      <c r="Q888" s="4">
        <v>0.260929100783165</v>
      </c>
      <c r="R888" s="4">
        <v>4.6749999999999101</v>
      </c>
      <c r="S888" s="4">
        <v>-1.2373339226184901</v>
      </c>
      <c r="T888" s="4">
        <v>-1.5921526951162299</v>
      </c>
      <c r="U888" s="4">
        <v>0.107981569497267</v>
      </c>
      <c r="V888" s="4">
        <v>1.79052342866568E-3</v>
      </c>
      <c r="W888" s="4">
        <v>73.691063313553002</v>
      </c>
      <c r="X888" s="4">
        <v>-6.0050949690987396</v>
      </c>
      <c r="Y888" s="4">
        <v>49.671589166760697</v>
      </c>
      <c r="Z888" t="b">
        <v>1</v>
      </c>
      <c r="AA888" t="b">
        <v>0</v>
      </c>
    </row>
    <row r="889" spans="1:27" x14ac:dyDescent="0.2">
      <c r="A889" t="s">
        <v>29</v>
      </c>
      <c r="B889" s="1">
        <v>46773</v>
      </c>
      <c r="C889">
        <v>292.05999755859301</v>
      </c>
      <c r="D889">
        <v>500</v>
      </c>
      <c r="E889" s="4">
        <v>1.6958133396347299</v>
      </c>
      <c r="F889">
        <v>0.03</v>
      </c>
      <c r="G889">
        <v>0</v>
      </c>
      <c r="H889" s="5">
        <v>4.375</v>
      </c>
      <c r="I889" t="s">
        <v>7</v>
      </c>
      <c r="J889" s="3" t="s">
        <v>342</v>
      </c>
      <c r="K889">
        <v>5</v>
      </c>
      <c r="L889" s="2" t="s">
        <v>315</v>
      </c>
      <c r="M889">
        <v>3</v>
      </c>
      <c r="N889">
        <v>2987</v>
      </c>
      <c r="O889" s="4">
        <v>0.29007667938232401</v>
      </c>
      <c r="P889" s="4">
        <v>0.58411999511718704</v>
      </c>
      <c r="Q889" s="4">
        <v>0.262391951231845</v>
      </c>
      <c r="R889" s="4">
        <v>4.3750000000168399</v>
      </c>
      <c r="S889" s="4">
        <v>-1.2537367202380501</v>
      </c>
      <c r="T889" s="4">
        <v>-1.5954324353081899</v>
      </c>
      <c r="U889" s="4">
        <v>0.104968858201585</v>
      </c>
      <c r="V889" s="4">
        <v>1.8216893259756499E-3</v>
      </c>
      <c r="W889" s="4">
        <v>69.142809822746202</v>
      </c>
      <c r="X889" s="4">
        <v>-6.1376741981659704</v>
      </c>
      <c r="Y889" s="4">
        <v>44.569712935346303</v>
      </c>
      <c r="Z889" t="b">
        <v>1</v>
      </c>
      <c r="AA889" t="b">
        <v>0</v>
      </c>
    </row>
    <row r="890" spans="1:27" hidden="1" x14ac:dyDescent="0.2">
      <c r="A890" t="s">
        <v>29</v>
      </c>
      <c r="B890" s="1">
        <v>46738</v>
      </c>
      <c r="C890">
        <v>292.05999755859301</v>
      </c>
      <c r="D890">
        <v>500</v>
      </c>
      <c r="E890" s="4">
        <v>1.5999885702488701</v>
      </c>
      <c r="F890">
        <v>0.03</v>
      </c>
      <c r="G890">
        <v>0</v>
      </c>
      <c r="H890" s="5">
        <v>4.375</v>
      </c>
      <c r="I890" t="s">
        <v>7</v>
      </c>
      <c r="J890" s="3" t="s">
        <v>342</v>
      </c>
      <c r="K890">
        <v>5</v>
      </c>
      <c r="L890" s="3" t="s">
        <v>342</v>
      </c>
      <c r="M890">
        <v>1</v>
      </c>
      <c r="N890">
        <v>641</v>
      </c>
      <c r="O890" s="4">
        <v>0.29862151580810498</v>
      </c>
      <c r="P890" s="4">
        <v>0.58411999511718704</v>
      </c>
      <c r="Q890" s="4">
        <v>0.27125936440540599</v>
      </c>
      <c r="R890" s="4">
        <v>4.3749999999999902</v>
      </c>
      <c r="S890" s="4">
        <v>-1.2554998997565401</v>
      </c>
      <c r="T890" s="4">
        <v>-1.59861764547124</v>
      </c>
      <c r="U890" s="4">
        <v>0.10464867222876099</v>
      </c>
      <c r="V890" s="4">
        <v>1.81013079145052E-3</v>
      </c>
      <c r="W890" s="4">
        <v>67.012486166160201</v>
      </c>
      <c r="X890" s="4">
        <v>-6.4662526849702902</v>
      </c>
      <c r="Y890" s="4">
        <v>41.901606198807798</v>
      </c>
      <c r="Z890" t="b">
        <v>1</v>
      </c>
      <c r="AA890" t="b">
        <v>0</v>
      </c>
    </row>
    <row r="891" spans="1:27" hidden="1" x14ac:dyDescent="0.2">
      <c r="A891" t="s">
        <v>29</v>
      </c>
      <c r="B891" s="1">
        <v>46555</v>
      </c>
      <c r="C891">
        <v>292.05999755859301</v>
      </c>
      <c r="D891">
        <v>450</v>
      </c>
      <c r="E891" s="4">
        <v>1.0989618995621599</v>
      </c>
      <c r="F891">
        <v>0.03</v>
      </c>
      <c r="G891">
        <v>0</v>
      </c>
      <c r="H891" s="5">
        <v>3.0249999999999999</v>
      </c>
      <c r="I891" t="s">
        <v>7</v>
      </c>
      <c r="J891" s="3" t="s">
        <v>376</v>
      </c>
      <c r="K891" s="2" t="s">
        <v>337</v>
      </c>
      <c r="L891" s="3" t="s">
        <v>377</v>
      </c>
      <c r="M891">
        <v>8</v>
      </c>
      <c r="N891">
        <v>1471</v>
      </c>
      <c r="O891" s="4">
        <v>0.27548942291259698</v>
      </c>
      <c r="P891" s="4">
        <v>0.649022216796875</v>
      </c>
      <c r="Q891" s="4">
        <v>0.25925131733189899</v>
      </c>
      <c r="R891" s="4">
        <v>3.0249999999999901</v>
      </c>
      <c r="S891" s="4">
        <v>-1.3334039197349401</v>
      </c>
      <c r="T891" s="4">
        <v>-1.6051806627957399</v>
      </c>
      <c r="U891" s="4">
        <v>9.1199643389641705E-2</v>
      </c>
      <c r="V891" s="4">
        <v>2.06607120290097E-3</v>
      </c>
      <c r="W891" s="4">
        <v>50.2103266517897</v>
      </c>
      <c r="X891" s="4">
        <v>-6.6307728122116796</v>
      </c>
      <c r="Y891" s="4">
        <v>25.947334040085799</v>
      </c>
      <c r="Z891" t="b">
        <v>1</v>
      </c>
      <c r="AA891" t="b">
        <v>0</v>
      </c>
    </row>
    <row r="892" spans="1:27" hidden="1" x14ac:dyDescent="0.2">
      <c r="A892" t="s">
        <v>29</v>
      </c>
      <c r="B892" s="1">
        <v>46199</v>
      </c>
      <c r="C892">
        <v>292.05999755859301</v>
      </c>
      <c r="D892">
        <v>335</v>
      </c>
      <c r="E892" s="4">
        <v>0.124287092298907</v>
      </c>
      <c r="F892">
        <v>0.03</v>
      </c>
      <c r="G892">
        <v>0</v>
      </c>
      <c r="H892" s="5">
        <v>0.67500000000000004</v>
      </c>
      <c r="I892" t="s">
        <v>7</v>
      </c>
      <c r="J892">
        <v>0.61</v>
      </c>
      <c r="K892">
        <v>0.74</v>
      </c>
      <c r="L892">
        <v>0.68</v>
      </c>
      <c r="M892">
        <v>15</v>
      </c>
      <c r="N892">
        <v>17</v>
      </c>
      <c r="O892" s="4">
        <v>0.24805439453125</v>
      </c>
      <c r="P892" s="4">
        <v>0.87182088823460802</v>
      </c>
      <c r="Q892" s="4">
        <v>0.242157239800211</v>
      </c>
      <c r="R892" s="4">
        <v>0.67500000000000004</v>
      </c>
      <c r="S892" s="4">
        <v>-1.52040541238385</v>
      </c>
      <c r="T892" s="4">
        <v>-1.6057764326369299</v>
      </c>
      <c r="U892" s="4">
        <v>6.4204557514285499E-2</v>
      </c>
      <c r="V892" s="4">
        <v>5.0368947017774002E-3</v>
      </c>
      <c r="W892" s="4">
        <v>12.930952365357401</v>
      </c>
      <c r="X892" s="4">
        <v>-13.139437201771401</v>
      </c>
      <c r="Y892" s="4">
        <v>2.2466859286925001</v>
      </c>
      <c r="Z892" t="b">
        <v>1</v>
      </c>
      <c r="AA892" t="b">
        <v>0</v>
      </c>
    </row>
    <row r="893" spans="1:27" hidden="1" x14ac:dyDescent="0.2">
      <c r="A893" t="s">
        <v>29</v>
      </c>
      <c r="B893" s="1">
        <v>46311</v>
      </c>
      <c r="C893">
        <v>292.05999755859301</v>
      </c>
      <c r="D893">
        <v>380</v>
      </c>
      <c r="E893" s="4">
        <v>0.43092634749613401</v>
      </c>
      <c r="F893">
        <v>0.03</v>
      </c>
      <c r="G893">
        <v>0</v>
      </c>
      <c r="H893" s="5">
        <v>1.4849999999999901</v>
      </c>
      <c r="I893" t="s">
        <v>7</v>
      </c>
      <c r="J893" s="3" t="s">
        <v>468</v>
      </c>
      <c r="K893" s="3" t="s">
        <v>463</v>
      </c>
      <c r="L893" s="3" t="s">
        <v>457</v>
      </c>
      <c r="M893">
        <v>74</v>
      </c>
      <c r="N893">
        <v>231</v>
      </c>
      <c r="O893" s="4">
        <v>0.25946785461425698</v>
      </c>
      <c r="P893" s="4">
        <v>0.76857894094366697</v>
      </c>
      <c r="Q893" s="4">
        <v>0.249463202199984</v>
      </c>
      <c r="R893" s="4">
        <v>1.4849999999999901</v>
      </c>
      <c r="S893" s="4">
        <v>-1.4464791616363599</v>
      </c>
      <c r="T893" s="4">
        <v>-1.6102392322674299</v>
      </c>
      <c r="U893" s="4">
        <v>7.4021426321149594E-2</v>
      </c>
      <c r="V893" s="4">
        <v>2.9301669980347101E-3</v>
      </c>
      <c r="W893" s="4">
        <v>26.8686637455714</v>
      </c>
      <c r="X893" s="4">
        <v>-8.3811437669510394</v>
      </c>
      <c r="Y893" s="4">
        <v>8.6761407643256003</v>
      </c>
      <c r="Z893" t="b">
        <v>1</v>
      </c>
      <c r="AA893" t="b">
        <v>0</v>
      </c>
    </row>
    <row r="894" spans="1:27" hidden="1" x14ac:dyDescent="0.2">
      <c r="A894" t="s">
        <v>29</v>
      </c>
      <c r="B894" s="1">
        <v>46220</v>
      </c>
      <c r="C894">
        <v>292.05999755859301</v>
      </c>
      <c r="D894">
        <v>345</v>
      </c>
      <c r="E894" s="4">
        <v>0.18178195212440099</v>
      </c>
      <c r="F894">
        <v>0.03</v>
      </c>
      <c r="G894">
        <v>0</v>
      </c>
      <c r="H894" s="5">
        <v>0.82</v>
      </c>
      <c r="I894" t="s">
        <v>7</v>
      </c>
      <c r="J894">
        <v>0.8</v>
      </c>
      <c r="K894">
        <v>0.84</v>
      </c>
      <c r="L894">
        <v>0.78</v>
      </c>
      <c r="M894">
        <v>32</v>
      </c>
      <c r="N894">
        <v>2352</v>
      </c>
      <c r="O894" s="4">
        <v>0.24597921997070299</v>
      </c>
      <c r="P894" s="4">
        <v>0.84655071756114098</v>
      </c>
      <c r="Q894" s="4">
        <v>0.24139045053736999</v>
      </c>
      <c r="R894" s="4">
        <v>0.81999999999998596</v>
      </c>
      <c r="S894" s="4">
        <v>-1.51415754926792</v>
      </c>
      <c r="T894" s="4">
        <v>-1.61707652769872</v>
      </c>
      <c r="U894" s="4">
        <v>6.49929427289474E-2</v>
      </c>
      <c r="V894" s="4">
        <v>4.2178864822408502E-3</v>
      </c>
      <c r="W894" s="4">
        <v>15.7873737267811</v>
      </c>
      <c r="X894" s="4">
        <v>-11.0269773192113</v>
      </c>
      <c r="Y894" s="4">
        <v>3.3014944920987199</v>
      </c>
      <c r="Z894" t="b">
        <v>1</v>
      </c>
      <c r="AA894" t="b">
        <v>0</v>
      </c>
    </row>
    <row r="895" spans="1:27" hidden="1" x14ac:dyDescent="0.2">
      <c r="A895" t="s">
        <v>29</v>
      </c>
      <c r="B895" s="1">
        <v>46402</v>
      </c>
      <c r="C895">
        <v>292.05999755859301</v>
      </c>
      <c r="D895">
        <v>410</v>
      </c>
      <c r="E895" s="4">
        <v>0.68007074488696795</v>
      </c>
      <c r="F895">
        <v>0.03</v>
      </c>
      <c r="G895">
        <v>0</v>
      </c>
      <c r="H895" s="5">
        <v>2.0449999999999999</v>
      </c>
      <c r="I895" t="s">
        <v>7</v>
      </c>
      <c r="J895" s="2" t="s">
        <v>425</v>
      </c>
      <c r="K895" s="2" t="s">
        <v>433</v>
      </c>
      <c r="L895" s="2" t="s">
        <v>406</v>
      </c>
      <c r="M895">
        <v>3</v>
      </c>
      <c r="N895">
        <v>1610</v>
      </c>
      <c r="O895" s="4">
        <v>0.26734131103515602</v>
      </c>
      <c r="P895" s="4">
        <v>0.71234145745998401</v>
      </c>
      <c r="Q895" s="4">
        <v>0.25550328727883898</v>
      </c>
      <c r="R895" s="4">
        <v>2.0449999999999799</v>
      </c>
      <c r="S895" s="4">
        <v>-1.4076481792917299</v>
      </c>
      <c r="T895" s="4">
        <v>-1.61835254714808</v>
      </c>
      <c r="U895" s="4">
        <v>7.9617636761838903E-2</v>
      </c>
      <c r="V895" s="4">
        <v>2.4070935488219999E-3</v>
      </c>
      <c r="W895" s="4">
        <v>35.6769490691537</v>
      </c>
      <c r="X895" s="4">
        <v>-7.3381772687997202</v>
      </c>
      <c r="Y895" s="4">
        <v>14.423026589366</v>
      </c>
      <c r="Z895" t="b">
        <v>1</v>
      </c>
      <c r="AA895" t="b">
        <v>0</v>
      </c>
    </row>
    <row r="896" spans="1:27" hidden="1" x14ac:dyDescent="0.2">
      <c r="A896" t="s">
        <v>29</v>
      </c>
      <c r="B896" s="1">
        <v>46465</v>
      </c>
      <c r="C896">
        <v>292.05999755859301</v>
      </c>
      <c r="D896">
        <v>430</v>
      </c>
      <c r="E896" s="4">
        <v>0.852555335781364</v>
      </c>
      <c r="F896">
        <v>0.03</v>
      </c>
      <c r="G896">
        <v>0</v>
      </c>
      <c r="H896" s="5">
        <v>2.3149999999999999</v>
      </c>
      <c r="I896" t="s">
        <v>7</v>
      </c>
      <c r="J896" s="3" t="s">
        <v>415</v>
      </c>
      <c r="K896" s="2" t="s">
        <v>406</v>
      </c>
      <c r="L896" s="3" t="s">
        <v>407</v>
      </c>
      <c r="M896">
        <v>41</v>
      </c>
      <c r="N896">
        <v>63</v>
      </c>
      <c r="O896" s="4">
        <v>0.27454338745117102</v>
      </c>
      <c r="P896" s="4">
        <v>0.67920929664789198</v>
      </c>
      <c r="Q896" s="4">
        <v>0.25736930243622202</v>
      </c>
      <c r="R896" s="4">
        <v>2.31499999999992</v>
      </c>
      <c r="S896" s="4">
        <v>-1.4013392763468899</v>
      </c>
      <c r="T896" s="4">
        <v>-1.6389784501800599</v>
      </c>
      <c r="U896" s="4">
        <v>8.0556320715221605E-2</v>
      </c>
      <c r="V896" s="4">
        <v>2.1532610099604102E-3</v>
      </c>
      <c r="W896" s="4">
        <v>40.301401876717499</v>
      </c>
      <c r="X896" s="4">
        <v>-6.7194595455908601</v>
      </c>
      <c r="Y896" s="4">
        <v>18.084641501806601</v>
      </c>
      <c r="Z896" t="b">
        <v>1</v>
      </c>
      <c r="AA896" t="b">
        <v>0</v>
      </c>
    </row>
    <row r="897" spans="1:27" x14ac:dyDescent="0.2">
      <c r="A897" t="s">
        <v>29</v>
      </c>
      <c r="B897" s="1">
        <v>46773</v>
      </c>
      <c r="C897">
        <v>292.05999755859301</v>
      </c>
      <c r="D897">
        <v>510</v>
      </c>
      <c r="E897" s="4">
        <v>1.6958133396347299</v>
      </c>
      <c r="F897">
        <v>0.03</v>
      </c>
      <c r="G897">
        <v>0</v>
      </c>
      <c r="H897" s="5">
        <v>4.0350000000000001</v>
      </c>
      <c r="I897" t="s">
        <v>7</v>
      </c>
      <c r="J897" s="3" t="s">
        <v>348</v>
      </c>
      <c r="K897" s="2" t="s">
        <v>301</v>
      </c>
      <c r="L897" s="2" t="s">
        <v>282</v>
      </c>
      <c r="M897">
        <v>634</v>
      </c>
      <c r="N897">
        <v>561</v>
      </c>
      <c r="O897" s="4">
        <v>0.29892668853759702</v>
      </c>
      <c r="P897" s="4">
        <v>0.57266666187959503</v>
      </c>
      <c r="Q897" s="4">
        <v>0.264793985893016</v>
      </c>
      <c r="R897" s="4">
        <v>4.0349999999960398</v>
      </c>
      <c r="S897" s="4">
        <v>-1.2966780942904701</v>
      </c>
      <c r="T897" s="4">
        <v>-1.64150182051842</v>
      </c>
      <c r="U897" s="4">
        <v>9.7370984801383897E-2</v>
      </c>
      <c r="V897" s="4">
        <v>1.70897262251537E-3</v>
      </c>
      <c r="W897" s="4">
        <v>65.458405802417502</v>
      </c>
      <c r="X897" s="4">
        <v>-5.8426198656463599</v>
      </c>
      <c r="Y897" s="4">
        <v>41.383220508854102</v>
      </c>
      <c r="Z897" t="b">
        <v>1</v>
      </c>
      <c r="AA897" t="b">
        <v>0</v>
      </c>
    </row>
    <row r="898" spans="1:27" hidden="1" x14ac:dyDescent="0.2">
      <c r="A898" t="s">
        <v>29</v>
      </c>
      <c r="B898" s="1">
        <v>46185</v>
      </c>
      <c r="C898">
        <v>292.05999755859301</v>
      </c>
      <c r="D898">
        <v>330</v>
      </c>
      <c r="E898" s="4">
        <v>8.5957200196307704E-2</v>
      </c>
      <c r="F898">
        <v>0.03</v>
      </c>
      <c r="G898">
        <v>0</v>
      </c>
      <c r="H898" s="5">
        <v>0.51</v>
      </c>
      <c r="I898" t="s">
        <v>7</v>
      </c>
      <c r="J898">
        <v>0.47</v>
      </c>
      <c r="K898">
        <v>0.55000000000000004</v>
      </c>
      <c r="L898">
        <v>0.49</v>
      </c>
      <c r="M898">
        <v>15</v>
      </c>
      <c r="N898">
        <v>649</v>
      </c>
      <c r="O898" s="4">
        <v>0.25391371093749998</v>
      </c>
      <c r="P898" s="4">
        <v>0.885030295632102</v>
      </c>
      <c r="Q898" s="4">
        <v>0.25202480675656103</v>
      </c>
      <c r="R898" s="4">
        <v>0.50999999999909895</v>
      </c>
      <c r="S898" s="4">
        <v>-1.5810687625344</v>
      </c>
      <c r="T898" s="4">
        <v>-1.6549585506184801</v>
      </c>
      <c r="U898" s="4">
        <v>5.6931158089217997E-2</v>
      </c>
      <c r="V898" s="4">
        <v>5.2970439716844599E-3</v>
      </c>
      <c r="W898" s="4">
        <v>9.7882101326515194</v>
      </c>
      <c r="X898" s="4">
        <v>-14.832938438919401</v>
      </c>
      <c r="Y898" s="4">
        <v>1.3853991768882901</v>
      </c>
      <c r="Z898" t="b">
        <v>1</v>
      </c>
      <c r="AA898" t="b">
        <v>0</v>
      </c>
    </row>
    <row r="899" spans="1:27" hidden="1" x14ac:dyDescent="0.2">
      <c r="A899" t="s">
        <v>29</v>
      </c>
      <c r="B899" s="1">
        <v>46829</v>
      </c>
      <c r="C899">
        <v>292.05999755859301</v>
      </c>
      <c r="D899">
        <v>530</v>
      </c>
      <c r="E899" s="4">
        <v>1.8491329737870399</v>
      </c>
      <c r="F899">
        <v>0.03</v>
      </c>
      <c r="G899">
        <v>0</v>
      </c>
      <c r="H899" s="5">
        <v>4.125</v>
      </c>
      <c r="I899" t="s">
        <v>7</v>
      </c>
      <c r="J899">
        <v>3</v>
      </c>
      <c r="K899" s="3" t="s">
        <v>293</v>
      </c>
      <c r="L899" s="3" t="s">
        <v>347</v>
      </c>
      <c r="M899">
        <v>1</v>
      </c>
      <c r="N899">
        <v>205</v>
      </c>
      <c r="O899" s="4">
        <v>0.30208522628784101</v>
      </c>
      <c r="P899" s="4">
        <v>0.55105659916715799</v>
      </c>
      <c r="Q899" s="4">
        <v>0.26692267674710002</v>
      </c>
      <c r="R899" s="4">
        <v>4.1249999999849498</v>
      </c>
      <c r="S899" s="4">
        <v>-1.30746842431229</v>
      </c>
      <c r="T899" s="4">
        <v>-1.6704374309541301</v>
      </c>
      <c r="U899" s="4">
        <v>9.5526835996383994E-2</v>
      </c>
      <c r="V899" s="4">
        <v>1.60088801194546E-3</v>
      </c>
      <c r="W899" s="4">
        <v>67.399817619292605</v>
      </c>
      <c r="X899" s="4">
        <v>-5.5778249115651803</v>
      </c>
      <c r="Y899" s="4">
        <v>43.962336679399698</v>
      </c>
      <c r="Z899" t="b">
        <v>1</v>
      </c>
      <c r="AA899" t="b">
        <v>0</v>
      </c>
    </row>
    <row r="900" spans="1:27" hidden="1" x14ac:dyDescent="0.2">
      <c r="A900" t="s">
        <v>29</v>
      </c>
      <c r="B900" s="1">
        <v>46555</v>
      </c>
      <c r="C900">
        <v>292.05999755859301</v>
      </c>
      <c r="D900">
        <v>460</v>
      </c>
      <c r="E900" s="4">
        <v>1.0989618995621599</v>
      </c>
      <c r="F900">
        <v>0.03</v>
      </c>
      <c r="G900">
        <v>0</v>
      </c>
      <c r="H900" s="5">
        <v>2.57</v>
      </c>
      <c r="I900" t="s">
        <v>7</v>
      </c>
      <c r="J900" s="3" t="s">
        <v>397</v>
      </c>
      <c r="K900" s="3" t="s">
        <v>398</v>
      </c>
      <c r="L900" s="3" t="s">
        <v>386</v>
      </c>
      <c r="M900">
        <v>1</v>
      </c>
      <c r="N900">
        <v>443</v>
      </c>
      <c r="O900" s="4">
        <v>0.27613028564453101</v>
      </c>
      <c r="P900" s="4">
        <v>0.63491303817085598</v>
      </c>
      <c r="Q900" s="4">
        <v>0.25987987639453197</v>
      </c>
      <c r="R900" s="4">
        <v>2.5699999999998102</v>
      </c>
      <c r="S900" s="4">
        <v>-1.41019633267393</v>
      </c>
      <c r="T900" s="4">
        <v>-1.68263200289707</v>
      </c>
      <c r="U900" s="4">
        <v>7.9240859203050698E-2</v>
      </c>
      <c r="V900" s="4">
        <v>1.8549976152978701E-3</v>
      </c>
      <c r="W900" s="4">
        <v>45.190047474506898</v>
      </c>
      <c r="X900" s="4">
        <v>-5.9604096197651399</v>
      </c>
      <c r="Y900" s="4">
        <v>22.609036731225402</v>
      </c>
      <c r="Z900" t="b">
        <v>1</v>
      </c>
      <c r="AA900" t="b">
        <v>0</v>
      </c>
    </row>
    <row r="901" spans="1:27" x14ac:dyDescent="0.2">
      <c r="A901" t="s">
        <v>29</v>
      </c>
      <c r="B901" s="1">
        <v>46773</v>
      </c>
      <c r="C901">
        <v>292.05999755859301</v>
      </c>
      <c r="D901">
        <v>520</v>
      </c>
      <c r="E901" s="4">
        <v>1.6958133396347299</v>
      </c>
      <c r="F901">
        <v>0.03</v>
      </c>
      <c r="G901">
        <v>0</v>
      </c>
      <c r="H901" s="5">
        <v>3.65</v>
      </c>
      <c r="I901" t="s">
        <v>7</v>
      </c>
      <c r="J901" s="3" t="s">
        <v>358</v>
      </c>
      <c r="K901" s="3" t="s">
        <v>343</v>
      </c>
      <c r="L901" s="2" t="s">
        <v>359</v>
      </c>
      <c r="M901">
        <v>639</v>
      </c>
      <c r="N901">
        <v>401</v>
      </c>
      <c r="O901" s="4">
        <v>0.29190771575927699</v>
      </c>
      <c r="P901" s="4">
        <v>0.56165384145883401</v>
      </c>
      <c r="Q901" s="4">
        <v>0.265883430167145</v>
      </c>
      <c r="R901" s="4">
        <v>3.6499999999999799</v>
      </c>
      <c r="S901" s="4">
        <v>-1.34603155406844</v>
      </c>
      <c r="T901" s="4">
        <v>-1.6922739916498899</v>
      </c>
      <c r="U901" s="4">
        <v>8.9146170291391796E-2</v>
      </c>
      <c r="V901" s="4">
        <v>1.5945205315864E-3</v>
      </c>
      <c r="W901" s="4">
        <v>61.3258519755884</v>
      </c>
      <c r="X901" s="4">
        <v>-5.4791642372545404</v>
      </c>
      <c r="Y901" s="4">
        <v>37.962528766326002</v>
      </c>
      <c r="Z901" t="b">
        <v>1</v>
      </c>
      <c r="AA901" t="b">
        <v>0</v>
      </c>
    </row>
    <row r="902" spans="1:27" hidden="1" x14ac:dyDescent="0.2">
      <c r="A902" t="s">
        <v>29</v>
      </c>
      <c r="B902" s="1">
        <v>46374</v>
      </c>
      <c r="C902">
        <v>292.05999755859301</v>
      </c>
      <c r="D902">
        <v>410</v>
      </c>
      <c r="E902" s="4">
        <v>0.60341093023648795</v>
      </c>
      <c r="F902">
        <v>0.03</v>
      </c>
      <c r="G902">
        <v>0</v>
      </c>
      <c r="H902" s="5">
        <v>1.595</v>
      </c>
      <c r="I902" t="s">
        <v>7</v>
      </c>
      <c r="J902" s="3" t="s">
        <v>462</v>
      </c>
      <c r="K902" s="3" t="s">
        <v>457</v>
      </c>
      <c r="L902" s="3" t="s">
        <v>463</v>
      </c>
      <c r="M902">
        <v>80</v>
      </c>
      <c r="N902">
        <v>780</v>
      </c>
      <c r="O902" s="4">
        <v>0.269233381958007</v>
      </c>
      <c r="P902" s="4">
        <v>0.71234145745998401</v>
      </c>
      <c r="Q902" s="4">
        <v>0.25839808672923797</v>
      </c>
      <c r="R902" s="4">
        <v>1.59499999999999</v>
      </c>
      <c r="S902" s="4">
        <v>-1.4993384296907799</v>
      </c>
      <c r="T902" s="4">
        <v>-1.7000608476828101</v>
      </c>
      <c r="U902" s="4">
        <v>6.6892928787470302E-2</v>
      </c>
      <c r="V902" s="4">
        <v>2.21152419887059E-3</v>
      </c>
      <c r="W902" s="4">
        <v>29.412931855634501</v>
      </c>
      <c r="X902" s="4">
        <v>-6.8359883262244097</v>
      </c>
      <c r="Y902" s="4">
        <v>10.826247223871199</v>
      </c>
      <c r="Z902" t="b">
        <v>1</v>
      </c>
      <c r="AA902" t="b">
        <v>0</v>
      </c>
    </row>
    <row r="903" spans="1:27" hidden="1" x14ac:dyDescent="0.2">
      <c r="A903" t="s">
        <v>29</v>
      </c>
      <c r="B903" s="1">
        <v>46829</v>
      </c>
      <c r="C903">
        <v>292.05999755859301</v>
      </c>
      <c r="D903">
        <v>540</v>
      </c>
      <c r="E903" s="4">
        <v>1.8491329737870399</v>
      </c>
      <c r="F903">
        <v>0.03</v>
      </c>
      <c r="G903">
        <v>0</v>
      </c>
      <c r="H903" s="5">
        <v>3.7450000000000001</v>
      </c>
      <c r="I903" t="s">
        <v>7</v>
      </c>
      <c r="J903" s="3" t="s">
        <v>353</v>
      </c>
      <c r="K903" s="2" t="s">
        <v>330</v>
      </c>
      <c r="L903" s="3" t="s">
        <v>354</v>
      </c>
      <c r="M903">
        <v>2</v>
      </c>
      <c r="N903">
        <v>100</v>
      </c>
      <c r="O903" s="4">
        <v>0.30234462310790999</v>
      </c>
      <c r="P903" s="4">
        <v>0.540851847330729</v>
      </c>
      <c r="Q903" s="4">
        <v>0.26763722851678401</v>
      </c>
      <c r="R903" s="4">
        <v>3.7449999999999699</v>
      </c>
      <c r="S903" s="4">
        <v>-1.3543676912337801</v>
      </c>
      <c r="T903" s="4">
        <v>-1.71830836558553</v>
      </c>
      <c r="U903" s="4">
        <v>8.78095499712893E-2</v>
      </c>
      <c r="V903" s="4">
        <v>1.50000130659943E-3</v>
      </c>
      <c r="W903" s="4">
        <v>63.321392783956597</v>
      </c>
      <c r="X903" s="4">
        <v>-5.23948141103486</v>
      </c>
      <c r="Y903" s="4">
        <v>40.4972269142797</v>
      </c>
      <c r="Z903" t="b">
        <v>1</v>
      </c>
      <c r="AA903" t="b">
        <v>0</v>
      </c>
    </row>
    <row r="904" spans="1:27" hidden="1" x14ac:dyDescent="0.2">
      <c r="A904" t="s">
        <v>29</v>
      </c>
      <c r="B904" s="1">
        <v>46465</v>
      </c>
      <c r="C904">
        <v>292.05999755859301</v>
      </c>
      <c r="D904">
        <v>440</v>
      </c>
      <c r="E904" s="4">
        <v>0.852555335781364</v>
      </c>
      <c r="F904">
        <v>0.03</v>
      </c>
      <c r="G904">
        <v>0</v>
      </c>
      <c r="H904" s="5">
        <v>1.9350000000000001</v>
      </c>
      <c r="I904" t="s">
        <v>7</v>
      </c>
      <c r="J904" s="3" t="s">
        <v>441</v>
      </c>
      <c r="K904" s="2" t="s">
        <v>442</v>
      </c>
      <c r="L904" s="2" t="s">
        <v>406</v>
      </c>
      <c r="M904">
        <v>31</v>
      </c>
      <c r="N904">
        <v>61</v>
      </c>
      <c r="O904" s="4">
        <v>0.27628287200927698</v>
      </c>
      <c r="P904" s="4">
        <v>0.66377272172407598</v>
      </c>
      <c r="Q904" s="4">
        <v>0.25925180942662202</v>
      </c>
      <c r="R904" s="4">
        <v>1.9350000000000001</v>
      </c>
      <c r="S904" s="4">
        <v>-1.48547065321125</v>
      </c>
      <c r="T904" s="4">
        <v>-1.7248480196015701</v>
      </c>
      <c r="U904" s="4">
        <v>6.8709595877841298E-2</v>
      </c>
      <c r="V904" s="4">
        <v>1.8931838644972599E-3</v>
      </c>
      <c r="W904" s="4">
        <v>35.692857805879299</v>
      </c>
      <c r="X904" s="4">
        <v>-5.9708538189562503</v>
      </c>
      <c r="Y904" s="4">
        <v>15.458809921033801</v>
      </c>
      <c r="Z904" t="b">
        <v>1</v>
      </c>
      <c r="AA904" t="b">
        <v>0</v>
      </c>
    </row>
    <row r="905" spans="1:27" hidden="1" x14ac:dyDescent="0.2">
      <c r="A905" t="s">
        <v>29</v>
      </c>
      <c r="B905" s="1">
        <v>46220</v>
      </c>
      <c r="C905">
        <v>292.05999755859301</v>
      </c>
      <c r="D905">
        <v>350</v>
      </c>
      <c r="E905" s="4">
        <v>0.18178195212440099</v>
      </c>
      <c r="F905">
        <v>0.03</v>
      </c>
      <c r="G905">
        <v>0</v>
      </c>
      <c r="H905" s="5">
        <v>0.625</v>
      </c>
      <c r="I905" t="s">
        <v>7</v>
      </c>
      <c r="J905">
        <v>0.61</v>
      </c>
      <c r="K905">
        <v>0.64</v>
      </c>
      <c r="L905">
        <v>0.61</v>
      </c>
      <c r="M905">
        <v>36</v>
      </c>
      <c r="N905">
        <v>4209</v>
      </c>
      <c r="O905" s="4">
        <v>0.24805439453125</v>
      </c>
      <c r="P905" s="4">
        <v>0.83445713588169601</v>
      </c>
      <c r="Q905" s="4">
        <v>0.24398597905878</v>
      </c>
      <c r="R905" s="4">
        <v>0.62499999999991296</v>
      </c>
      <c r="S905" s="4">
        <v>-1.63526835534782</v>
      </c>
      <c r="T905" s="4">
        <v>-1.7392939605872499</v>
      </c>
      <c r="U905" s="4">
        <v>5.0996402108736003E-2</v>
      </c>
      <c r="V905" s="4">
        <v>3.4484484403202501E-3</v>
      </c>
      <c r="W905" s="4">
        <v>13.0461847453044</v>
      </c>
      <c r="X905" s="4">
        <v>-9.1833018034049907</v>
      </c>
      <c r="Y905" s="4">
        <v>2.5938483246023898</v>
      </c>
      <c r="Z905" t="b">
        <v>1</v>
      </c>
      <c r="AA905" t="b">
        <v>0</v>
      </c>
    </row>
    <row r="906" spans="1:27" x14ac:dyDescent="0.2">
      <c r="A906" t="s">
        <v>29</v>
      </c>
      <c r="B906" s="1">
        <v>46773</v>
      </c>
      <c r="C906">
        <v>292.05999755859301</v>
      </c>
      <c r="D906">
        <v>530</v>
      </c>
      <c r="E906" s="4">
        <v>1.6958133396347299</v>
      </c>
      <c r="F906">
        <v>0.03</v>
      </c>
      <c r="G906">
        <v>0</v>
      </c>
      <c r="H906" s="5">
        <v>3.2650000000000001</v>
      </c>
      <c r="I906" t="s">
        <v>7</v>
      </c>
      <c r="J906" s="3" t="s">
        <v>371</v>
      </c>
      <c r="K906" s="2" t="s">
        <v>351</v>
      </c>
      <c r="L906" s="2" t="s">
        <v>365</v>
      </c>
      <c r="M906">
        <v>1</v>
      </c>
      <c r="N906">
        <v>3417</v>
      </c>
      <c r="O906" s="4">
        <v>0.29138892211914003</v>
      </c>
      <c r="P906" s="4">
        <v>0.55105659916715799</v>
      </c>
      <c r="Q906" s="4">
        <v>0.26625694016021001</v>
      </c>
      <c r="R906" s="4">
        <v>3.2649999999997599</v>
      </c>
      <c r="S906" s="4">
        <v>-1.3985941250531699</v>
      </c>
      <c r="T906" s="4">
        <v>-1.7453229600396001</v>
      </c>
      <c r="U906" s="4">
        <v>8.0967364546887605E-2</v>
      </c>
      <c r="V906" s="4">
        <v>1.48147318817046E-3</v>
      </c>
      <c r="W906" s="4">
        <v>57.058051206836403</v>
      </c>
      <c r="X906" s="4">
        <v>-5.0907665292242399</v>
      </c>
      <c r="Y906" s="4">
        <v>34.564624210201401</v>
      </c>
      <c r="Z906" t="b">
        <v>1</v>
      </c>
      <c r="AA906" t="b">
        <v>0</v>
      </c>
    </row>
    <row r="907" spans="1:27" hidden="1" x14ac:dyDescent="0.2">
      <c r="A907" t="s">
        <v>29</v>
      </c>
      <c r="B907" s="1">
        <v>46311</v>
      </c>
      <c r="C907">
        <v>292.05999755859301</v>
      </c>
      <c r="D907">
        <v>390</v>
      </c>
      <c r="E907" s="4">
        <v>0.43092634749613401</v>
      </c>
      <c r="F907">
        <v>0.03</v>
      </c>
      <c r="G907">
        <v>0</v>
      </c>
      <c r="H907" s="5">
        <v>1.105</v>
      </c>
      <c r="I907" t="s">
        <v>7</v>
      </c>
      <c r="J907" s="2" t="s">
        <v>464</v>
      </c>
      <c r="K907" s="3" t="s">
        <v>495</v>
      </c>
      <c r="L907" s="3" t="s">
        <v>488</v>
      </c>
      <c r="M907">
        <v>158</v>
      </c>
      <c r="N907">
        <v>257</v>
      </c>
      <c r="O907" s="4">
        <v>0.26306889282226498</v>
      </c>
      <c r="P907" s="4">
        <v>0.74887178861177806</v>
      </c>
      <c r="Q907" s="4">
        <v>0.25277032331034399</v>
      </c>
      <c r="R907" s="4">
        <v>1.10499999999829</v>
      </c>
      <c r="S907" s="4">
        <v>-1.5819412662822001</v>
      </c>
      <c r="T907" s="4">
        <v>-1.74787229592383</v>
      </c>
      <c r="U907" s="4">
        <v>5.6831489616183402E-2</v>
      </c>
      <c r="V907" s="4">
        <v>2.3555434603953602E-3</v>
      </c>
      <c r="W907" s="4">
        <v>21.885899884652599</v>
      </c>
      <c r="X907" s="4">
        <v>-6.8836494118723301</v>
      </c>
      <c r="Y907" s="4">
        <v>6.6764301203769802</v>
      </c>
      <c r="Z907" t="b">
        <v>1</v>
      </c>
      <c r="AA907" t="b">
        <v>0</v>
      </c>
    </row>
    <row r="908" spans="1:27" hidden="1" x14ac:dyDescent="0.2">
      <c r="A908" t="s">
        <v>29</v>
      </c>
      <c r="B908" s="1">
        <v>46283</v>
      </c>
      <c r="C908">
        <v>292.05999755859301</v>
      </c>
      <c r="D908">
        <v>380</v>
      </c>
      <c r="E908" s="4">
        <v>0.354266533880364</v>
      </c>
      <c r="F908">
        <v>0.03</v>
      </c>
      <c r="G908">
        <v>0</v>
      </c>
      <c r="H908" s="5">
        <v>0.97499999999999998</v>
      </c>
      <c r="I908" t="s">
        <v>7</v>
      </c>
      <c r="J908">
        <v>0.95</v>
      </c>
      <c r="K908">
        <v>1</v>
      </c>
      <c r="L908">
        <v>0.95</v>
      </c>
      <c r="M908">
        <v>3</v>
      </c>
      <c r="N908">
        <v>431</v>
      </c>
      <c r="O908" s="4">
        <v>0.261604063720703</v>
      </c>
      <c r="P908" s="4">
        <v>0.76857894094366697</v>
      </c>
      <c r="Q908" s="4">
        <v>0.25366615877943699</v>
      </c>
      <c r="R908" s="4">
        <v>0.97499999999939502</v>
      </c>
      <c r="S908" s="4">
        <v>-1.5974404215204601</v>
      </c>
      <c r="T908" s="4">
        <v>-1.7484232637463399</v>
      </c>
      <c r="U908" s="4">
        <v>5.5083784117532397E-2</v>
      </c>
      <c r="V908" s="4">
        <v>2.5257514429904301E-3</v>
      </c>
      <c r="W908" s="4">
        <v>19.360983953516602</v>
      </c>
      <c r="X908" s="4">
        <v>-7.3849246893233298</v>
      </c>
      <c r="Y908" s="4">
        <v>5.3539485938218503</v>
      </c>
      <c r="Z908" t="b">
        <v>1</v>
      </c>
      <c r="AA908" t="b">
        <v>0</v>
      </c>
    </row>
    <row r="909" spans="1:27" hidden="1" x14ac:dyDescent="0.2">
      <c r="A909" t="s">
        <v>29</v>
      </c>
      <c r="B909" s="1">
        <v>46255</v>
      </c>
      <c r="C909">
        <v>292.05999755859301</v>
      </c>
      <c r="D909">
        <v>370</v>
      </c>
      <c r="E909" s="4">
        <v>0.27760672274276199</v>
      </c>
      <c r="F909">
        <v>0.03</v>
      </c>
      <c r="G909">
        <v>0</v>
      </c>
      <c r="H909" s="5">
        <v>0.85</v>
      </c>
      <c r="I909" t="s">
        <v>7</v>
      </c>
      <c r="J909">
        <v>0.82</v>
      </c>
      <c r="K909">
        <v>0.88</v>
      </c>
      <c r="L909">
        <v>0.93</v>
      </c>
      <c r="M909">
        <v>5</v>
      </c>
      <c r="N909">
        <v>461</v>
      </c>
      <c r="O909" s="4">
        <v>0.26465579101562497</v>
      </c>
      <c r="P909" s="4">
        <v>0.78935134475295599</v>
      </c>
      <c r="Q909" s="4">
        <v>0.25768731080041002</v>
      </c>
      <c r="R909" s="4">
        <v>0.849999999999976</v>
      </c>
      <c r="S909" s="4">
        <v>-1.61299629110975</v>
      </c>
      <c r="T909" s="4">
        <v>-1.7487676056410799</v>
      </c>
      <c r="U909" s="4">
        <v>5.3372656786195898E-2</v>
      </c>
      <c r="V909" s="4">
        <v>2.7394640397299598E-3</v>
      </c>
      <c r="W909" s="4">
        <v>16.716015717409999</v>
      </c>
      <c r="X909" s="4">
        <v>-8.2004273263145695</v>
      </c>
      <c r="Y909" s="4">
        <v>4.0913728796664701</v>
      </c>
      <c r="Z909" t="b">
        <v>1</v>
      </c>
      <c r="AA909" t="b">
        <v>0</v>
      </c>
    </row>
    <row r="910" spans="1:27" hidden="1" x14ac:dyDescent="0.2">
      <c r="A910" t="s">
        <v>29</v>
      </c>
      <c r="B910" s="1">
        <v>46555</v>
      </c>
      <c r="C910">
        <v>292.05999755859301</v>
      </c>
      <c r="D910">
        <v>470</v>
      </c>
      <c r="E910" s="4">
        <v>1.0989618995621599</v>
      </c>
      <c r="F910">
        <v>0.03</v>
      </c>
      <c r="G910">
        <v>0</v>
      </c>
      <c r="H910" s="5">
        <v>2.21999999999999</v>
      </c>
      <c r="I910" t="s">
        <v>7</v>
      </c>
      <c r="J910" s="3" t="s">
        <v>421</v>
      </c>
      <c r="K910" s="2" t="s">
        <v>422</v>
      </c>
      <c r="L910" s="3" t="s">
        <v>417</v>
      </c>
      <c r="M910">
        <v>80</v>
      </c>
      <c r="N910">
        <v>188</v>
      </c>
      <c r="O910" s="4">
        <v>0.277198390197753</v>
      </c>
      <c r="P910" s="4">
        <v>0.62140425012466705</v>
      </c>
      <c r="Q910" s="4">
        <v>0.26139988221249499</v>
      </c>
      <c r="R910" s="4">
        <v>2.2199999999999802</v>
      </c>
      <c r="S910" s="4">
        <v>-1.47888887798108</v>
      </c>
      <c r="T910" s="4">
        <v>-1.75291799133459</v>
      </c>
      <c r="U910" s="4">
        <v>6.9585008180209101E-2</v>
      </c>
      <c r="V910" s="4">
        <v>1.66999772130524E-3</v>
      </c>
      <c r="W910" s="4">
        <v>40.9211713324502</v>
      </c>
      <c r="X910" s="4">
        <v>-5.4098598096710502</v>
      </c>
      <c r="Y910" s="4">
        <v>19.894504321705998</v>
      </c>
      <c r="Z910" t="b">
        <v>1</v>
      </c>
      <c r="AA910" t="b">
        <v>0</v>
      </c>
    </row>
    <row r="911" spans="1:27" hidden="1" x14ac:dyDescent="0.2">
      <c r="A911" t="s">
        <v>29</v>
      </c>
      <c r="B911" s="1">
        <v>46191</v>
      </c>
      <c r="C911">
        <v>292.05999755859301</v>
      </c>
      <c r="D911">
        <v>450</v>
      </c>
      <c r="E911" s="5">
        <v>0.102384294092041</v>
      </c>
      <c r="F911">
        <v>0.03</v>
      </c>
      <c r="G911">
        <v>0</v>
      </c>
      <c r="H911" s="5">
        <v>158.57499999999999</v>
      </c>
      <c r="I911" t="s">
        <v>8</v>
      </c>
      <c r="J911">
        <v>157.1</v>
      </c>
      <c r="K911">
        <v>160.05000000000001</v>
      </c>
      <c r="L911">
        <v>156.85</v>
      </c>
      <c r="N911">
        <v>1</v>
      </c>
      <c r="O911" s="4">
        <v>0.65283550292968695</v>
      </c>
      <c r="P911" s="4">
        <v>0.649022216796875</v>
      </c>
      <c r="Q911" s="4">
        <v>0.82004787263396295</v>
      </c>
      <c r="R911" s="4">
        <v>158.57499999999999</v>
      </c>
      <c r="S911" s="4">
        <v>-1.5045671247758601</v>
      </c>
      <c r="T911" s="4">
        <v>-1.76696231887762</v>
      </c>
      <c r="U911" s="4">
        <v>-0.93378229815475899</v>
      </c>
      <c r="V911" s="4">
        <v>1.6784989540416901E-3</v>
      </c>
      <c r="W911" s="4">
        <v>12.020921913932099</v>
      </c>
      <c r="X911" s="4">
        <v>-35.201974383899199</v>
      </c>
      <c r="Y911" s="4">
        <v>-44.157880778929503</v>
      </c>
      <c r="Z911" t="b">
        <v>0</v>
      </c>
      <c r="AA911" t="b">
        <v>1</v>
      </c>
    </row>
    <row r="912" spans="1:27" hidden="1" x14ac:dyDescent="0.2">
      <c r="A912" t="s">
        <v>29</v>
      </c>
      <c r="B912" s="1">
        <v>46829</v>
      </c>
      <c r="C912">
        <v>292.05999755859301</v>
      </c>
      <c r="D912">
        <v>550</v>
      </c>
      <c r="E912" s="4">
        <v>1.8491329737870399</v>
      </c>
      <c r="F912">
        <v>0.03</v>
      </c>
      <c r="G912">
        <v>0</v>
      </c>
      <c r="H912" s="5">
        <v>3.09499999999999</v>
      </c>
      <c r="I912" t="s">
        <v>7</v>
      </c>
      <c r="J912" s="3" t="s">
        <v>373</v>
      </c>
      <c r="K912" s="2" t="s">
        <v>294</v>
      </c>
      <c r="L912" s="2" t="s">
        <v>338</v>
      </c>
      <c r="M912">
        <v>2</v>
      </c>
      <c r="N912">
        <v>1773</v>
      </c>
      <c r="O912" s="4">
        <v>0.29325047576904201</v>
      </c>
      <c r="P912" s="4">
        <v>0.53101817737926105</v>
      </c>
      <c r="Q912" s="4">
        <v>0.26304203042414698</v>
      </c>
      <c r="R912" s="4">
        <v>3.0949999999965101</v>
      </c>
      <c r="S912" s="4">
        <v>-1.43562971522162</v>
      </c>
      <c r="T912" s="4">
        <v>-1.79332170921645</v>
      </c>
      <c r="U912" s="4">
        <v>7.5553867272214095E-2</v>
      </c>
      <c r="V912" s="4">
        <v>1.3626402373813401E-3</v>
      </c>
      <c r="W912" s="4">
        <v>56.535163796568597</v>
      </c>
      <c r="X912" s="4">
        <v>-4.5902451893578302</v>
      </c>
      <c r="Y912" s="4">
        <v>35.080386656777698</v>
      </c>
      <c r="Z912" t="b">
        <v>1</v>
      </c>
      <c r="AA912" t="b">
        <v>0</v>
      </c>
    </row>
    <row r="913" spans="1:27" hidden="1" x14ac:dyDescent="0.2">
      <c r="A913" t="s">
        <v>29</v>
      </c>
      <c r="B913" s="1">
        <v>46346</v>
      </c>
      <c r="C913">
        <v>292.05999755859301</v>
      </c>
      <c r="D913">
        <v>410</v>
      </c>
      <c r="E913" s="4">
        <v>0.52675111540592401</v>
      </c>
      <c r="F913">
        <v>0.03</v>
      </c>
      <c r="G913">
        <v>0</v>
      </c>
      <c r="H913" s="5">
        <v>1.1599999999999999</v>
      </c>
      <c r="I913" t="s">
        <v>7</v>
      </c>
      <c r="J913" s="2" t="s">
        <v>489</v>
      </c>
      <c r="K913" s="2" t="s">
        <v>490</v>
      </c>
      <c r="L913" s="3" t="s">
        <v>491</v>
      </c>
      <c r="M913">
        <v>5</v>
      </c>
      <c r="N913">
        <v>47</v>
      </c>
      <c r="O913" s="4">
        <v>0.271247521972656</v>
      </c>
      <c r="P913" s="4">
        <v>0.71234145745998401</v>
      </c>
      <c r="Q913" s="4">
        <v>0.26079956428189299</v>
      </c>
      <c r="R913" s="4">
        <v>1.1599999999887101</v>
      </c>
      <c r="S913" s="4">
        <v>-1.6138952373589499</v>
      </c>
      <c r="T913" s="4">
        <v>-1.8031773582030499</v>
      </c>
      <c r="U913" s="4">
        <v>5.3275075947739198E-2</v>
      </c>
      <c r="V913" s="4">
        <v>1.9621587083087002E-3</v>
      </c>
      <c r="W913" s="4">
        <v>22.992733841370999</v>
      </c>
      <c r="X913" s="4">
        <v>-6.1239478439432498</v>
      </c>
      <c r="Y913" s="4">
        <v>7.5849624581749699</v>
      </c>
      <c r="Z913" t="b">
        <v>1</v>
      </c>
      <c r="AA913" t="b">
        <v>0</v>
      </c>
    </row>
    <row r="914" spans="1:27" hidden="1" x14ac:dyDescent="0.2">
      <c r="A914" t="s">
        <v>29</v>
      </c>
      <c r="B914" s="1">
        <v>46465</v>
      </c>
      <c r="C914">
        <v>292.05999755859301</v>
      </c>
      <c r="D914">
        <v>450</v>
      </c>
      <c r="E914" s="4">
        <v>0.852555335781364</v>
      </c>
      <c r="F914">
        <v>0.03</v>
      </c>
      <c r="G914">
        <v>0</v>
      </c>
      <c r="H914" s="5">
        <v>1.625</v>
      </c>
      <c r="I914" t="s">
        <v>7</v>
      </c>
      <c r="J914" s="3" t="s">
        <v>460</v>
      </c>
      <c r="K914" s="2" t="s">
        <v>446</v>
      </c>
      <c r="L914" s="3" t="s">
        <v>461</v>
      </c>
      <c r="M914">
        <v>2</v>
      </c>
      <c r="N914">
        <v>38</v>
      </c>
      <c r="O914" s="4">
        <v>0.27851063293457001</v>
      </c>
      <c r="P914" s="4">
        <v>0.649022216796875</v>
      </c>
      <c r="Q914" s="4">
        <v>0.26126375847081901</v>
      </c>
      <c r="R914" s="4">
        <v>1.6249999999935101</v>
      </c>
      <c r="S914" s="4">
        <v>-1.5653382267931599</v>
      </c>
      <c r="T914" s="4">
        <v>-1.80657330466707</v>
      </c>
      <c r="U914" s="4">
        <v>5.87518121876675E-2</v>
      </c>
      <c r="V914" s="4">
        <v>1.66312606887923E-3</v>
      </c>
      <c r="W914" s="4">
        <v>31.5988350989665</v>
      </c>
      <c r="X914" s="4">
        <v>-5.30771932636498</v>
      </c>
      <c r="Y914" s="4">
        <v>13.243640729817599</v>
      </c>
      <c r="Z914" t="b">
        <v>1</v>
      </c>
      <c r="AA914" t="b">
        <v>0</v>
      </c>
    </row>
    <row r="915" spans="1:27" hidden="1" x14ac:dyDescent="0.2">
      <c r="A915" t="s">
        <v>29</v>
      </c>
      <c r="B915" s="1">
        <v>46374</v>
      </c>
      <c r="C915">
        <v>292.05999755859301</v>
      </c>
      <c r="D915">
        <v>420</v>
      </c>
      <c r="E915" s="4">
        <v>0.60341093023648795</v>
      </c>
      <c r="F915">
        <v>0.03</v>
      </c>
      <c r="G915">
        <v>0</v>
      </c>
      <c r="H915" s="5">
        <v>1.2549999999999999</v>
      </c>
      <c r="I915" t="s">
        <v>7</v>
      </c>
      <c r="J915" s="3" t="s">
        <v>478</v>
      </c>
      <c r="K915" s="3" t="s">
        <v>483</v>
      </c>
      <c r="L915" s="3" t="s">
        <v>488</v>
      </c>
      <c r="M915">
        <v>3</v>
      </c>
      <c r="N915">
        <v>794</v>
      </c>
      <c r="O915" s="4">
        <v>0.27075924560546799</v>
      </c>
      <c r="P915" s="4">
        <v>0.69538094656808003</v>
      </c>
      <c r="Q915" s="4">
        <v>0.26024857030857701</v>
      </c>
      <c r="R915" s="4">
        <v>1.2549999999999799</v>
      </c>
      <c r="S915" s="4">
        <v>-1.60644560054376</v>
      </c>
      <c r="T915" s="4">
        <v>-1.8086054654735799</v>
      </c>
      <c r="U915" s="4">
        <v>5.4088019211710497E-2</v>
      </c>
      <c r="V915" s="4">
        <v>1.8593375043273999E-3</v>
      </c>
      <c r="W915" s="4">
        <v>24.905995715965201</v>
      </c>
      <c r="X915" s="4">
        <v>-5.8071834659341102</v>
      </c>
      <c r="Y915" s="4">
        <v>8.7747696212502202</v>
      </c>
      <c r="Z915" t="b">
        <v>1</v>
      </c>
      <c r="AA915" t="b">
        <v>0</v>
      </c>
    </row>
    <row r="916" spans="1:27" hidden="1" x14ac:dyDescent="0.2">
      <c r="A916" t="s">
        <v>29</v>
      </c>
      <c r="B916" s="1">
        <v>46555</v>
      </c>
      <c r="C916">
        <v>292.05999755859301</v>
      </c>
      <c r="D916">
        <v>480</v>
      </c>
      <c r="E916" s="4">
        <v>1.0989618995621599</v>
      </c>
      <c r="F916">
        <v>0.03</v>
      </c>
      <c r="G916">
        <v>0</v>
      </c>
      <c r="H916" s="5">
        <v>1.91</v>
      </c>
      <c r="I916" t="s">
        <v>7</v>
      </c>
      <c r="J916" s="3" t="s">
        <v>443</v>
      </c>
      <c r="K916" s="3" t="s">
        <v>432</v>
      </c>
      <c r="L916">
        <v>2</v>
      </c>
      <c r="M916">
        <v>15</v>
      </c>
      <c r="N916">
        <v>132</v>
      </c>
      <c r="O916" s="4">
        <v>0.27826649475097598</v>
      </c>
      <c r="P916" s="4">
        <v>0.60845832824707002</v>
      </c>
      <c r="Q916" s="4">
        <v>0.26261541369060398</v>
      </c>
      <c r="R916" s="4">
        <v>1.91</v>
      </c>
      <c r="S916" s="4">
        <v>-1.5472459293805301</v>
      </c>
      <c r="T916" s="4">
        <v>-1.82254930120111</v>
      </c>
      <c r="U916" s="4">
        <v>6.09019772997446E-2</v>
      </c>
      <c r="V916" s="4">
        <v>1.49893391131997E-3</v>
      </c>
      <c r="W916" s="4">
        <v>36.900265248511403</v>
      </c>
      <c r="X916" s="4">
        <v>-4.8852801808484001</v>
      </c>
      <c r="Y916" s="4">
        <v>17.4482525224375</v>
      </c>
      <c r="Z916" t="b">
        <v>1</v>
      </c>
      <c r="AA916" t="b">
        <v>0</v>
      </c>
    </row>
    <row r="917" spans="1:27" hidden="1" x14ac:dyDescent="0.2">
      <c r="A917" t="s">
        <v>29</v>
      </c>
      <c r="B917" s="1">
        <v>46283</v>
      </c>
      <c r="C917">
        <v>292.05999755859301</v>
      </c>
      <c r="D917">
        <v>390</v>
      </c>
      <c r="E917" s="4">
        <v>0.354266533880364</v>
      </c>
      <c r="F917">
        <v>0.03</v>
      </c>
      <c r="G917">
        <v>0</v>
      </c>
      <c r="H917" s="5">
        <v>0.79</v>
      </c>
      <c r="I917" t="s">
        <v>7</v>
      </c>
      <c r="J917">
        <v>0.69</v>
      </c>
      <c r="K917">
        <v>0.89</v>
      </c>
      <c r="L917">
        <v>0.75</v>
      </c>
      <c r="M917">
        <v>6</v>
      </c>
      <c r="N917">
        <v>735</v>
      </c>
      <c r="O917" s="4">
        <v>0.27527580200195301</v>
      </c>
      <c r="P917" s="4">
        <v>0.74887178861177806</v>
      </c>
      <c r="Q917" s="4">
        <v>0.26312524222300299</v>
      </c>
      <c r="R917" s="4">
        <v>0.79000000000000803</v>
      </c>
      <c r="S917" s="4">
        <v>-1.70034307567354</v>
      </c>
      <c r="T917" s="4">
        <v>-1.85695599212782</v>
      </c>
      <c r="U917" s="4">
        <v>4.4533206215992403E-2</v>
      </c>
      <c r="V917" s="4">
        <v>2.05495145398617E-3</v>
      </c>
      <c r="W917" s="4">
        <v>16.339484935837501</v>
      </c>
      <c r="X917" s="4">
        <v>-6.4344236874168601</v>
      </c>
      <c r="Y917" s="4">
        <v>4.3278503829398698</v>
      </c>
      <c r="Z917" t="b">
        <v>1</v>
      </c>
      <c r="AA917" t="b">
        <v>0</v>
      </c>
    </row>
    <row r="918" spans="1:27" hidden="1" x14ac:dyDescent="0.2">
      <c r="A918" t="s">
        <v>29</v>
      </c>
      <c r="B918" s="1">
        <v>46311</v>
      </c>
      <c r="C918">
        <v>292.05999755859301</v>
      </c>
      <c r="D918">
        <v>400</v>
      </c>
      <c r="E918" s="4">
        <v>0.43092634749613401</v>
      </c>
      <c r="F918">
        <v>0.03</v>
      </c>
      <c r="G918">
        <v>0</v>
      </c>
      <c r="H918" s="5">
        <v>0.81</v>
      </c>
      <c r="I918" t="s">
        <v>7</v>
      </c>
      <c r="J918">
        <v>0.77</v>
      </c>
      <c r="K918">
        <v>0.85</v>
      </c>
      <c r="L918">
        <v>0.9</v>
      </c>
      <c r="M918">
        <v>5</v>
      </c>
      <c r="N918">
        <v>404</v>
      </c>
      <c r="O918" s="4">
        <v>0.26477786010742099</v>
      </c>
      <c r="P918" s="4">
        <v>0.73014999389648405</v>
      </c>
      <c r="Q918" s="4">
        <v>0.25522273091715503</v>
      </c>
      <c r="R918" s="4">
        <v>0.81000000000001604</v>
      </c>
      <c r="S918" s="4">
        <v>-1.7162525984799299</v>
      </c>
      <c r="T918" s="4">
        <v>-1.88379351061871</v>
      </c>
      <c r="U918" s="4">
        <v>4.3057909997381197E-2</v>
      </c>
      <c r="V918" s="4">
        <v>1.8694115619574E-3</v>
      </c>
      <c r="W918" s="4">
        <v>17.537653230096701</v>
      </c>
      <c r="X918" s="4">
        <v>-5.5464366902036097</v>
      </c>
      <c r="Y918" s="4">
        <v>5.0700609632102296</v>
      </c>
      <c r="Z918" t="b">
        <v>1</v>
      </c>
      <c r="AA918" t="b">
        <v>0</v>
      </c>
    </row>
    <row r="919" spans="1:27" hidden="1" x14ac:dyDescent="0.2">
      <c r="A919" t="s">
        <v>29</v>
      </c>
      <c r="B919" s="1">
        <v>46555</v>
      </c>
      <c r="C919">
        <v>292.05999755859301</v>
      </c>
      <c r="D919">
        <v>490</v>
      </c>
      <c r="E919" s="4">
        <v>1.0989618995621599</v>
      </c>
      <c r="F919">
        <v>0.03</v>
      </c>
      <c r="G919">
        <v>0</v>
      </c>
      <c r="H919" s="5">
        <v>1.665</v>
      </c>
      <c r="I919" t="s">
        <v>7</v>
      </c>
      <c r="J919" s="2" t="s">
        <v>451</v>
      </c>
      <c r="K919" s="3" t="s">
        <v>450</v>
      </c>
      <c r="L919" s="3" t="s">
        <v>452</v>
      </c>
      <c r="M919">
        <v>59</v>
      </c>
      <c r="N919">
        <v>82</v>
      </c>
      <c r="O919" s="4">
        <v>0.27948718566894498</v>
      </c>
      <c r="P919" s="4">
        <v>0.59604081134406806</v>
      </c>
      <c r="Q919" s="4">
        <v>0.26441039753749801</v>
      </c>
      <c r="R919" s="4">
        <v>1.66499999999999</v>
      </c>
      <c r="S919" s="4">
        <v>-1.6092550902413401</v>
      </c>
      <c r="T919" s="4">
        <v>-1.8864401684647101</v>
      </c>
      <c r="U919" s="4">
        <v>5.3780287368413698E-2</v>
      </c>
      <c r="V919" s="4">
        <v>1.3499618924928899E-3</v>
      </c>
      <c r="W919" s="4">
        <v>33.4600687278135</v>
      </c>
      <c r="X919" s="4">
        <v>-4.4465108901887502</v>
      </c>
      <c r="Y919" s="4">
        <v>15.431700577635899</v>
      </c>
      <c r="Z919" t="b">
        <v>1</v>
      </c>
      <c r="AA919" t="b">
        <v>0</v>
      </c>
    </row>
    <row r="920" spans="1:27" hidden="1" x14ac:dyDescent="0.2">
      <c r="A920" t="s">
        <v>29</v>
      </c>
      <c r="B920" s="1">
        <v>46374</v>
      </c>
      <c r="C920">
        <v>292.05999755859301</v>
      </c>
      <c r="D920">
        <v>430</v>
      </c>
      <c r="E920" s="4">
        <v>0.60341093023648795</v>
      </c>
      <c r="F920">
        <v>0.03</v>
      </c>
      <c r="G920">
        <v>0</v>
      </c>
      <c r="H920" s="5">
        <v>1.0149999999999999</v>
      </c>
      <c r="I920" t="s">
        <v>7</v>
      </c>
      <c r="J920">
        <v>0.96</v>
      </c>
      <c r="K920" s="2" t="s">
        <v>445</v>
      </c>
      <c r="L920" s="2" t="s">
        <v>445</v>
      </c>
      <c r="M920">
        <v>1</v>
      </c>
      <c r="N920">
        <v>376</v>
      </c>
      <c r="O920" s="4">
        <v>0.27503166381835897</v>
      </c>
      <c r="P920" s="4">
        <v>0.67920929664789198</v>
      </c>
      <c r="Q920" s="4">
        <v>0.26333872411810499</v>
      </c>
      <c r="R920" s="4">
        <v>1.0149999999999999</v>
      </c>
      <c r="S920" s="4">
        <v>-1.70023804664922</v>
      </c>
      <c r="T920" s="4">
        <v>-1.9047983285189201</v>
      </c>
      <c r="U920" s="4">
        <v>4.4543079220404798E-2</v>
      </c>
      <c r="V920" s="4">
        <v>1.5735675336048E-3</v>
      </c>
      <c r="W920" s="4">
        <v>21.328358931310799</v>
      </c>
      <c r="X920" s="4">
        <v>-5.0138556301611503</v>
      </c>
      <c r="Y920" s="4">
        <v>7.2374625204932199</v>
      </c>
      <c r="Z920" t="b">
        <v>1</v>
      </c>
      <c r="AA920" t="b">
        <v>0</v>
      </c>
    </row>
    <row r="921" spans="1:27" hidden="1" x14ac:dyDescent="0.2">
      <c r="A921" t="s">
        <v>29</v>
      </c>
      <c r="B921" s="1">
        <v>46346</v>
      </c>
      <c r="C921">
        <v>292.05999755859301</v>
      </c>
      <c r="D921">
        <v>420</v>
      </c>
      <c r="E921" s="4">
        <v>0.52675111540592401</v>
      </c>
      <c r="F921">
        <v>0.03</v>
      </c>
      <c r="G921">
        <v>0</v>
      </c>
      <c r="H921" s="5">
        <v>0.89999999999999902</v>
      </c>
      <c r="I921" t="s">
        <v>7</v>
      </c>
      <c r="J921">
        <v>0.86</v>
      </c>
      <c r="K921">
        <v>0.94</v>
      </c>
      <c r="L921">
        <v>0.25</v>
      </c>
      <c r="M921">
        <v>5</v>
      </c>
      <c r="N921">
        <v>244</v>
      </c>
      <c r="O921" s="4">
        <v>0.27356683471679599</v>
      </c>
      <c r="P921" s="4">
        <v>0.69538094656808003</v>
      </c>
      <c r="Q921" s="4">
        <v>0.26321004286435401</v>
      </c>
      <c r="R921" s="4">
        <v>0.89999999999999103</v>
      </c>
      <c r="S921" s="4">
        <v>-1.7235180502901799</v>
      </c>
      <c r="T921" s="4">
        <v>-1.9145496391581001</v>
      </c>
      <c r="U921" s="4">
        <v>4.2397441932517398E-2</v>
      </c>
      <c r="V921" s="4">
        <v>1.6191749616016101E-3</v>
      </c>
      <c r="W921" s="4">
        <v>19.1489891785282</v>
      </c>
      <c r="X921" s="4">
        <v>-5.1287167168633303</v>
      </c>
      <c r="Y921" s="4">
        <v>6.0484706654676401</v>
      </c>
      <c r="Z921" t="b">
        <v>1</v>
      </c>
      <c r="AA921" t="b">
        <v>0</v>
      </c>
    </row>
    <row r="922" spans="1:27" hidden="1" x14ac:dyDescent="0.2">
      <c r="A922" t="s">
        <v>29</v>
      </c>
      <c r="B922" s="1">
        <v>46255</v>
      </c>
      <c r="C922">
        <v>292.05999755859301</v>
      </c>
      <c r="D922">
        <v>380</v>
      </c>
      <c r="E922" s="4">
        <v>0.27760672274276199</v>
      </c>
      <c r="F922">
        <v>0.03</v>
      </c>
      <c r="G922">
        <v>0</v>
      </c>
      <c r="H922" s="5">
        <v>0.56499999999999995</v>
      </c>
      <c r="I922" t="s">
        <v>7</v>
      </c>
      <c r="J922">
        <v>0.54</v>
      </c>
      <c r="K922">
        <v>0.59</v>
      </c>
      <c r="L922">
        <v>0.62</v>
      </c>
      <c r="M922">
        <v>2</v>
      </c>
      <c r="N922">
        <v>408</v>
      </c>
      <c r="O922" s="4">
        <v>0.26746338012695298</v>
      </c>
      <c r="P922" s="4">
        <v>0.76857894094366697</v>
      </c>
      <c r="Q922" s="4">
        <v>0.26079324572019302</v>
      </c>
      <c r="R922" s="4">
        <v>0.56500000000001704</v>
      </c>
      <c r="S922" s="4">
        <v>-1.78624053304412</v>
      </c>
      <c r="T922" s="4">
        <v>-1.923648314911</v>
      </c>
      <c r="U922" s="4">
        <v>3.7030160405204203E-2</v>
      </c>
      <c r="V922" s="4">
        <v>2.0164370891258801E-3</v>
      </c>
      <c r="W922" s="4">
        <v>12.452459847020499</v>
      </c>
      <c r="X922" s="4">
        <v>-6.1566340992847204</v>
      </c>
      <c r="Y922" s="4">
        <v>2.8454768358779199</v>
      </c>
      <c r="Z922" t="b">
        <v>1</v>
      </c>
      <c r="AA922" t="b">
        <v>0</v>
      </c>
    </row>
    <row r="923" spans="1:27" hidden="1" x14ac:dyDescent="0.2">
      <c r="A923" t="s">
        <v>29</v>
      </c>
      <c r="B923" s="1">
        <v>46738</v>
      </c>
      <c r="C923">
        <v>292.05999755859301</v>
      </c>
      <c r="D923">
        <v>550</v>
      </c>
      <c r="E923" s="4">
        <v>1.5999885702488701</v>
      </c>
      <c r="F923">
        <v>0.03</v>
      </c>
      <c r="G923">
        <v>0</v>
      </c>
      <c r="H923" s="5">
        <v>1.98999999999999</v>
      </c>
      <c r="I923" t="s">
        <v>7</v>
      </c>
      <c r="J923" s="3" t="s">
        <v>438</v>
      </c>
      <c r="K923" s="2" t="s">
        <v>422</v>
      </c>
      <c r="L923" s="3" t="s">
        <v>439</v>
      </c>
      <c r="M923">
        <v>20</v>
      </c>
      <c r="N923">
        <v>797</v>
      </c>
      <c r="O923" s="4">
        <v>0.28504132934570298</v>
      </c>
      <c r="P923" s="4">
        <v>0.53101817737926105</v>
      </c>
      <c r="Q923" s="4">
        <v>0.26177348111405602</v>
      </c>
      <c r="R923" s="4">
        <v>1.99000000000997</v>
      </c>
      <c r="S923" s="4">
        <v>-1.6010542808111901</v>
      </c>
      <c r="T923" s="4">
        <v>-1.9321732706555601</v>
      </c>
      <c r="U923" s="4">
        <v>5.4682448589712697E-2</v>
      </c>
      <c r="V923" s="4">
        <v>1.1450491601833401E-3</v>
      </c>
      <c r="W923" s="4">
        <v>40.908241925128301</v>
      </c>
      <c r="X923" s="4">
        <v>-3.7659071097050099</v>
      </c>
      <c r="Y923" s="4">
        <v>22.368729488285702</v>
      </c>
      <c r="Z923" t="b">
        <v>1</v>
      </c>
      <c r="AA923" t="b">
        <v>0</v>
      </c>
    </row>
    <row r="924" spans="1:27" hidden="1" x14ac:dyDescent="0.2">
      <c r="A924" t="s">
        <v>29</v>
      </c>
      <c r="B924" s="1">
        <v>46555</v>
      </c>
      <c r="C924">
        <v>292.05999755859301</v>
      </c>
      <c r="D924">
        <v>500</v>
      </c>
      <c r="E924" s="4">
        <v>1.0989618995621599</v>
      </c>
      <c r="F924">
        <v>0.03</v>
      </c>
      <c r="G924">
        <v>0</v>
      </c>
      <c r="H924" s="5">
        <v>1.4550000000000001</v>
      </c>
      <c r="I924" t="s">
        <v>7</v>
      </c>
      <c r="J924" s="3" t="s">
        <v>467</v>
      </c>
      <c r="K924" s="3" t="s">
        <v>466</v>
      </c>
      <c r="L924" s="3" t="s">
        <v>471</v>
      </c>
      <c r="M924">
        <v>44</v>
      </c>
      <c r="N924">
        <v>561</v>
      </c>
      <c r="O924" s="4">
        <v>0.28113511840820299</v>
      </c>
      <c r="P924" s="4">
        <v>0.58411999511718704</v>
      </c>
      <c r="Q924" s="4">
        <v>0.26620384623617599</v>
      </c>
      <c r="R924" s="4">
        <v>1.4549999999998</v>
      </c>
      <c r="S924" s="4">
        <v>-1.6689337988208699</v>
      </c>
      <c r="T924" s="4">
        <v>-1.94799897412991</v>
      </c>
      <c r="U924" s="4">
        <v>4.7565250193822697E-2</v>
      </c>
      <c r="V924" s="4">
        <v>1.21591563531531E-3</v>
      </c>
      <c r="W924" s="4">
        <v>30.342024837069399</v>
      </c>
      <c r="X924" s="4">
        <v>-4.0480133682163402</v>
      </c>
      <c r="Y924" s="4">
        <v>13.6676867825781</v>
      </c>
      <c r="Z924" t="b">
        <v>1</v>
      </c>
      <c r="AA924" t="b">
        <v>0</v>
      </c>
    </row>
    <row r="925" spans="1:27" hidden="1" x14ac:dyDescent="0.2">
      <c r="A925" t="s">
        <v>29</v>
      </c>
      <c r="B925" s="1">
        <v>46465</v>
      </c>
      <c r="C925">
        <v>292.05999755859301</v>
      </c>
      <c r="D925">
        <v>470</v>
      </c>
      <c r="E925" s="4">
        <v>0.852555335781364</v>
      </c>
      <c r="F925">
        <v>0.03</v>
      </c>
      <c r="G925">
        <v>0</v>
      </c>
      <c r="H925" s="5">
        <v>1.165</v>
      </c>
      <c r="I925" t="s">
        <v>7</v>
      </c>
      <c r="J925">
        <v>1</v>
      </c>
      <c r="K925" s="3" t="s">
        <v>470</v>
      </c>
      <c r="L925" s="3" t="s">
        <v>481</v>
      </c>
      <c r="M925">
        <v>2</v>
      </c>
      <c r="N925">
        <v>85</v>
      </c>
      <c r="O925" s="4">
        <v>0.283210292968749</v>
      </c>
      <c r="P925" s="4">
        <v>0.62140425012466705</v>
      </c>
      <c r="Q925" s="4">
        <v>0.26567742072372702</v>
      </c>
      <c r="R925" s="4">
        <v>1.1649999999999701</v>
      </c>
      <c r="S925" s="4">
        <v>-1.71255770166141</v>
      </c>
      <c r="T925" s="4">
        <v>-1.95786808704647</v>
      </c>
      <c r="U925" s="4">
        <v>4.3396970297820102E-2</v>
      </c>
      <c r="V925" s="4">
        <v>1.28487513689377E-3</v>
      </c>
      <c r="W925" s="4">
        <v>24.824602490274799</v>
      </c>
      <c r="X925" s="4">
        <v>-4.2132669697470799</v>
      </c>
      <c r="Y925" s="4">
        <v>9.8125018691742198</v>
      </c>
      <c r="Z925" t="b">
        <v>1</v>
      </c>
      <c r="AA925" t="b">
        <v>0</v>
      </c>
    </row>
    <row r="926" spans="1:27" hidden="1" x14ac:dyDescent="0.2">
      <c r="A926" t="s">
        <v>29</v>
      </c>
      <c r="B926" s="1">
        <v>46402</v>
      </c>
      <c r="C926">
        <v>292.05999755859301</v>
      </c>
      <c r="D926">
        <v>450</v>
      </c>
      <c r="E926" s="4">
        <v>0.68007074488696795</v>
      </c>
      <c r="F926">
        <v>0.03</v>
      </c>
      <c r="G926">
        <v>0</v>
      </c>
      <c r="H926" s="5">
        <v>0.90500000000000003</v>
      </c>
      <c r="I926" t="s">
        <v>7</v>
      </c>
      <c r="J926">
        <v>0.88</v>
      </c>
      <c r="K926">
        <v>0.93</v>
      </c>
      <c r="L926">
        <v>0.9</v>
      </c>
      <c r="M926">
        <v>21</v>
      </c>
      <c r="N926">
        <v>17461</v>
      </c>
      <c r="O926" s="4">
        <v>0.27613028564453101</v>
      </c>
      <c r="P926" s="4">
        <v>0.649022216796875</v>
      </c>
      <c r="Q926" s="4">
        <v>0.26536727798978998</v>
      </c>
      <c r="R926" s="4">
        <v>0.90500000000002001</v>
      </c>
      <c r="S926" s="4">
        <v>-1.7727245177459201</v>
      </c>
      <c r="T926" s="4">
        <v>-1.99156336382925</v>
      </c>
      <c r="U926" s="4">
        <v>3.81371831828545E-2</v>
      </c>
      <c r="V926" s="4">
        <v>1.29693147216948E-3</v>
      </c>
      <c r="W926" s="4">
        <v>19.964693455989501</v>
      </c>
      <c r="X926" s="4">
        <v>-4.20216598074082</v>
      </c>
      <c r="Y926" s="4">
        <v>6.9593989834274801</v>
      </c>
      <c r="Z926" t="b">
        <v>1</v>
      </c>
      <c r="AA926" t="b">
        <v>0</v>
      </c>
    </row>
    <row r="927" spans="1:27" hidden="1" x14ac:dyDescent="0.2">
      <c r="A927" t="s">
        <v>29</v>
      </c>
      <c r="B927" s="1">
        <v>46555</v>
      </c>
      <c r="C927">
        <v>292.05999755859301</v>
      </c>
      <c r="D927">
        <v>510</v>
      </c>
      <c r="E927" s="4">
        <v>1.0989618995621599</v>
      </c>
      <c r="F927">
        <v>0.03</v>
      </c>
      <c r="G927">
        <v>0</v>
      </c>
      <c r="H927" s="5">
        <v>1.2749999999999999</v>
      </c>
      <c r="I927" t="s">
        <v>7</v>
      </c>
      <c r="J927" s="3" t="s">
        <v>485</v>
      </c>
      <c r="K927" s="3" t="s">
        <v>486</v>
      </c>
      <c r="L927" s="3" t="s">
        <v>487</v>
      </c>
      <c r="M927">
        <v>1</v>
      </c>
      <c r="N927">
        <v>23</v>
      </c>
      <c r="O927" s="4">
        <v>0.282844085693359</v>
      </c>
      <c r="P927" s="4">
        <v>0.57266666187959503</v>
      </c>
      <c r="Q927" s="4">
        <v>0.26800709812259399</v>
      </c>
      <c r="R927" s="4">
        <v>1.2750000000000301</v>
      </c>
      <c r="S927" s="4">
        <v>-1.7263037071954199</v>
      </c>
      <c r="T927" s="4">
        <v>-2.0072592564074898</v>
      </c>
      <c r="U927" s="4">
        <v>4.2146394390196497E-2</v>
      </c>
      <c r="V927" s="4">
        <v>1.09565686355177E-3</v>
      </c>
      <c r="W927" s="4">
        <v>27.526288061753402</v>
      </c>
      <c r="X927" s="4">
        <v>-3.6874870335221099</v>
      </c>
      <c r="Y927" s="4">
        <v>12.126248740391199</v>
      </c>
      <c r="Z927" t="b">
        <v>1</v>
      </c>
      <c r="AA927" t="b">
        <v>0</v>
      </c>
    </row>
    <row r="928" spans="1:27" hidden="1" x14ac:dyDescent="0.2">
      <c r="A928" t="s">
        <v>29</v>
      </c>
      <c r="B928" s="1">
        <v>46374</v>
      </c>
      <c r="C928">
        <v>292.05999755859301</v>
      </c>
      <c r="D928">
        <v>440</v>
      </c>
      <c r="E928" s="4">
        <v>0.60341093023648795</v>
      </c>
      <c r="F928">
        <v>0.03</v>
      </c>
      <c r="G928">
        <v>0</v>
      </c>
      <c r="H928" s="5">
        <v>0.79499999999999904</v>
      </c>
      <c r="I928" t="s">
        <v>7</v>
      </c>
      <c r="J928">
        <v>0.76</v>
      </c>
      <c r="K928">
        <v>0.83</v>
      </c>
      <c r="L928">
        <v>0.86</v>
      </c>
      <c r="M928">
        <v>31</v>
      </c>
      <c r="N928">
        <v>138</v>
      </c>
      <c r="O928" s="4">
        <v>0.27539787109374902</v>
      </c>
      <c r="P928" s="4">
        <v>0.66377272172407598</v>
      </c>
      <c r="Q928" s="4">
        <v>0.26477484399118301</v>
      </c>
      <c r="R928" s="4">
        <v>0.79500000000011095</v>
      </c>
      <c r="S928" s="4">
        <v>-1.8016790159521101</v>
      </c>
      <c r="T928" s="4">
        <v>-2.0073548689821799</v>
      </c>
      <c r="U928" s="4">
        <v>3.5797960709380898E-2</v>
      </c>
      <c r="V928" s="4">
        <v>1.3103414259264599E-3</v>
      </c>
      <c r="W928" s="4">
        <v>17.857412029455801</v>
      </c>
      <c r="X928" s="4">
        <v>-4.2076930657842704</v>
      </c>
      <c r="Y928" s="4">
        <v>5.8290414960590402</v>
      </c>
      <c r="Z928" t="b">
        <v>1</v>
      </c>
      <c r="AA928" t="b">
        <v>0</v>
      </c>
    </row>
    <row r="929" spans="1:27" hidden="1" x14ac:dyDescent="0.2">
      <c r="A929" t="s">
        <v>29</v>
      </c>
      <c r="B929" s="1">
        <v>46346</v>
      </c>
      <c r="C929">
        <v>292.05999755859301</v>
      </c>
      <c r="D929">
        <v>430</v>
      </c>
      <c r="E929" s="4">
        <v>0.52675111540592401</v>
      </c>
      <c r="F929">
        <v>0.03</v>
      </c>
      <c r="G929">
        <v>0</v>
      </c>
      <c r="H929" s="5">
        <v>0.70499999999999996</v>
      </c>
      <c r="I929" t="s">
        <v>7</v>
      </c>
      <c r="J929">
        <v>0.66</v>
      </c>
      <c r="K929">
        <v>0.75</v>
      </c>
      <c r="L929">
        <v>0.81</v>
      </c>
      <c r="M929">
        <v>2</v>
      </c>
      <c r="N929">
        <v>31</v>
      </c>
      <c r="O929" s="4">
        <v>0.27661856201171803</v>
      </c>
      <c r="P929" s="4">
        <v>0.67920929664789198</v>
      </c>
      <c r="Q929" s="4">
        <v>0.26592156471752298</v>
      </c>
      <c r="R929" s="4">
        <v>0.70500000000026997</v>
      </c>
      <c r="S929" s="4">
        <v>-1.82590589462554</v>
      </c>
      <c r="T929" s="4">
        <v>-2.0189054415630898</v>
      </c>
      <c r="U929" s="4">
        <v>3.3932219072265901E-2</v>
      </c>
      <c r="V929" s="4">
        <v>1.3363723789871101E-3</v>
      </c>
      <c r="W929" s="4">
        <v>15.9672699130601</v>
      </c>
      <c r="X929" s="4">
        <v>-4.3065630179244696</v>
      </c>
      <c r="Y929" s="4">
        <v>4.8488724494542197</v>
      </c>
      <c r="Z929" t="b">
        <v>1</v>
      </c>
      <c r="AA929" t="b">
        <v>0</v>
      </c>
    </row>
    <row r="930" spans="1:27" hidden="1" x14ac:dyDescent="0.2">
      <c r="A930" t="s">
        <v>29</v>
      </c>
      <c r="B930" s="1">
        <v>46465</v>
      </c>
      <c r="C930">
        <v>292.05999755859301</v>
      </c>
      <c r="D930">
        <v>480</v>
      </c>
      <c r="E930" s="4">
        <v>0.852555335781364</v>
      </c>
      <c r="F930">
        <v>0.03</v>
      </c>
      <c r="G930">
        <v>0</v>
      </c>
      <c r="H930" s="5">
        <v>0.994999999999999</v>
      </c>
      <c r="I930" t="s">
        <v>7</v>
      </c>
      <c r="J930">
        <v>0.83</v>
      </c>
      <c r="K930" s="3" t="s">
        <v>495</v>
      </c>
      <c r="L930" s="2" t="s">
        <v>464</v>
      </c>
      <c r="M930">
        <v>2</v>
      </c>
      <c r="N930">
        <v>81</v>
      </c>
      <c r="O930" s="4">
        <v>0.286017882080078</v>
      </c>
      <c r="P930" s="4">
        <v>0.60845832824707002</v>
      </c>
      <c r="Q930" s="4">
        <v>0.26805435390527799</v>
      </c>
      <c r="R930" s="4">
        <v>0.99500000000006805</v>
      </c>
      <c r="S930" s="4">
        <v>-1.7802493855710499</v>
      </c>
      <c r="T930" s="4">
        <v>-2.0277544866124599</v>
      </c>
      <c r="U930" s="4">
        <v>3.7517578210738103E-2</v>
      </c>
      <c r="V930" s="4">
        <v>1.1314925965488199E-3</v>
      </c>
      <c r="W930" s="4">
        <v>22.056739482850599</v>
      </c>
      <c r="X930" s="4">
        <v>-3.7663326882041499</v>
      </c>
      <c r="Y930" s="4">
        <v>8.4934834663310408</v>
      </c>
      <c r="Z930" t="b">
        <v>1</v>
      </c>
      <c r="AA930" t="b">
        <v>0</v>
      </c>
    </row>
    <row r="931" spans="1:27" hidden="1" x14ac:dyDescent="0.2">
      <c r="A931" t="s">
        <v>29</v>
      </c>
      <c r="B931" s="1">
        <v>46402</v>
      </c>
      <c r="C931">
        <v>292.05999755859301</v>
      </c>
      <c r="D931">
        <v>460</v>
      </c>
      <c r="E931" s="4">
        <v>0.68007074488696795</v>
      </c>
      <c r="F931">
        <v>0.03</v>
      </c>
      <c r="G931">
        <v>0</v>
      </c>
      <c r="H931" s="5">
        <v>0.73499999999999999</v>
      </c>
      <c r="I931" t="s">
        <v>7</v>
      </c>
      <c r="J931">
        <v>0.7</v>
      </c>
      <c r="K931">
        <v>0.77</v>
      </c>
      <c r="L931">
        <v>0.73</v>
      </c>
      <c r="M931">
        <v>2</v>
      </c>
      <c r="N931">
        <v>126</v>
      </c>
      <c r="O931" s="4">
        <v>0.278449598388671</v>
      </c>
      <c r="P931" s="4">
        <v>0.63491303817085598</v>
      </c>
      <c r="Q931" s="4">
        <v>0.26726763486507499</v>
      </c>
      <c r="R931" s="4">
        <v>0.73500000000117705</v>
      </c>
      <c r="S931" s="4">
        <v>-1.85827839651167</v>
      </c>
      <c r="T931" s="4">
        <v>-2.07868439853406</v>
      </c>
      <c r="U931" s="4">
        <v>3.1564745028840498E-2</v>
      </c>
      <c r="V931" s="4">
        <v>1.1024579243117899E-3</v>
      </c>
      <c r="W931" s="4">
        <v>17.092541431571401</v>
      </c>
      <c r="X931" s="4">
        <v>-3.61319626233814</v>
      </c>
      <c r="Y931" s="4">
        <v>5.7695837475470499</v>
      </c>
      <c r="Z931" t="b">
        <v>1</v>
      </c>
      <c r="AA931" t="b">
        <v>0</v>
      </c>
    </row>
    <row r="932" spans="1:27" hidden="1" x14ac:dyDescent="0.2">
      <c r="A932" t="s">
        <v>29</v>
      </c>
      <c r="B932" s="1">
        <v>46374</v>
      </c>
      <c r="C932">
        <v>292.05999755859301</v>
      </c>
      <c r="D932">
        <v>450</v>
      </c>
      <c r="E932" s="4">
        <v>0.60341093023648795</v>
      </c>
      <c r="F932">
        <v>0.03</v>
      </c>
      <c r="G932">
        <v>0</v>
      </c>
      <c r="H932" s="5">
        <v>0.66500000000000004</v>
      </c>
      <c r="I932" t="s">
        <v>7</v>
      </c>
      <c r="J932">
        <v>0.64</v>
      </c>
      <c r="K932">
        <v>0.69</v>
      </c>
      <c r="L932">
        <v>0.65</v>
      </c>
      <c r="M932">
        <v>1</v>
      </c>
      <c r="N932">
        <v>4424</v>
      </c>
      <c r="O932" s="4">
        <v>0.27893787475585902</v>
      </c>
      <c r="P932" s="4">
        <v>0.649022216796875</v>
      </c>
      <c r="Q932" s="4">
        <v>0.26895582677930302</v>
      </c>
      <c r="R932" s="4">
        <v>0.66500000000126203</v>
      </c>
      <c r="S932" s="4">
        <v>-1.8780138955210199</v>
      </c>
      <c r="T932" s="4">
        <v>-2.08693751630911</v>
      </c>
      <c r="U932" s="4">
        <v>3.0189632100463801E-2</v>
      </c>
      <c r="V932" s="4">
        <v>1.12094932985426E-3</v>
      </c>
      <c r="W932" s="4">
        <v>15.5175897667208</v>
      </c>
      <c r="X932" s="4">
        <v>-3.7028606649534499</v>
      </c>
      <c r="Y932" s="4">
        <v>4.9191168570143997</v>
      </c>
      <c r="Z932" t="b">
        <v>1</v>
      </c>
      <c r="AA932" t="b">
        <v>0</v>
      </c>
    </row>
    <row r="933" spans="1:27" hidden="1" x14ac:dyDescent="0.2">
      <c r="A933" t="s">
        <v>29</v>
      </c>
      <c r="B933" s="1">
        <v>46465</v>
      </c>
      <c r="C933">
        <v>292.05999755859301</v>
      </c>
      <c r="D933">
        <v>490</v>
      </c>
      <c r="E933" s="4">
        <v>0.852555335781364</v>
      </c>
      <c r="F933">
        <v>0.03</v>
      </c>
      <c r="G933">
        <v>0</v>
      </c>
      <c r="H933" s="5">
        <v>0.85</v>
      </c>
      <c r="I933" t="s">
        <v>7</v>
      </c>
      <c r="J933">
        <v>0.69</v>
      </c>
      <c r="K933" s="2" t="s">
        <v>487</v>
      </c>
      <c r="L933">
        <v>0.81</v>
      </c>
      <c r="M933">
        <v>1</v>
      </c>
      <c r="N933">
        <v>2</v>
      </c>
      <c r="O933" s="4">
        <v>0.28858133300781202</v>
      </c>
      <c r="P933" s="4">
        <v>0.59604081134406806</v>
      </c>
      <c r="Q933" s="4">
        <v>0.27028085381878197</v>
      </c>
      <c r="R933" s="4">
        <v>0.85000000000096898</v>
      </c>
      <c r="S933" s="4">
        <v>-1.8461590912111601</v>
      </c>
      <c r="T933" s="4">
        <v>-2.0957200069708701</v>
      </c>
      <c r="U933" s="4">
        <v>3.2434554461145897E-2</v>
      </c>
      <c r="V933" s="4">
        <v>9.9576702514359711E-4</v>
      </c>
      <c r="W933" s="4">
        <v>19.5722049126496</v>
      </c>
      <c r="X933" s="4">
        <v>-3.3611184515397601</v>
      </c>
      <c r="Y933" s="4">
        <v>7.3514447533288498</v>
      </c>
      <c r="Z933" t="b">
        <v>1</v>
      </c>
      <c r="AA933" t="b">
        <v>0</v>
      </c>
    </row>
    <row r="934" spans="1:27" hidden="1" x14ac:dyDescent="0.2">
      <c r="A934" t="s">
        <v>29</v>
      </c>
      <c r="B934" s="1">
        <v>46555</v>
      </c>
      <c r="C934">
        <v>292.05999755859301</v>
      </c>
      <c r="D934">
        <v>530</v>
      </c>
      <c r="E934" s="4">
        <v>1.0989618995621599</v>
      </c>
      <c r="F934">
        <v>0.03</v>
      </c>
      <c r="G934">
        <v>0</v>
      </c>
      <c r="H934" s="5">
        <v>0.995</v>
      </c>
      <c r="I934" t="s">
        <v>7</v>
      </c>
      <c r="J934">
        <v>0.93</v>
      </c>
      <c r="K934" s="2" t="s">
        <v>451</v>
      </c>
      <c r="L934" s="2" t="s">
        <v>469</v>
      </c>
      <c r="M934">
        <v>3</v>
      </c>
      <c r="N934">
        <v>3490</v>
      </c>
      <c r="O934" s="4">
        <v>0.28675029663085899</v>
      </c>
      <c r="P934" s="4">
        <v>0.55105659916715799</v>
      </c>
      <c r="Q934" s="4">
        <v>0.27197495013692502</v>
      </c>
      <c r="R934" s="4">
        <v>0.99500000000094901</v>
      </c>
      <c r="S934" s="4">
        <v>-1.83190430821769</v>
      </c>
      <c r="T934" s="4">
        <v>-2.1170194115971199</v>
      </c>
      <c r="U934" s="4">
        <v>3.3482839295056403E-2</v>
      </c>
      <c r="V934" s="4">
        <v>8.9474466226667796E-4</v>
      </c>
      <c r="W934" s="4">
        <v>22.811550877018899</v>
      </c>
      <c r="X934" s="4">
        <v>-3.0862612981580599</v>
      </c>
      <c r="Y934" s="4">
        <v>9.6532790869137397</v>
      </c>
      <c r="Z934" t="b">
        <v>1</v>
      </c>
      <c r="AA934" t="b">
        <v>0</v>
      </c>
    </row>
    <row r="935" spans="1:27" hidden="1" x14ac:dyDescent="0.2">
      <c r="A935" t="s">
        <v>29</v>
      </c>
      <c r="B935" s="1">
        <v>46346</v>
      </c>
      <c r="C935">
        <v>292.05999755859301</v>
      </c>
      <c r="D935">
        <v>440</v>
      </c>
      <c r="E935" s="4">
        <v>0.52675111540592401</v>
      </c>
      <c r="F935">
        <v>0.03</v>
      </c>
      <c r="G935">
        <v>0</v>
      </c>
      <c r="H935" s="5">
        <v>0.55499999999999905</v>
      </c>
      <c r="I935" t="s">
        <v>7</v>
      </c>
      <c r="J935">
        <v>0.51</v>
      </c>
      <c r="K935">
        <v>0.6</v>
      </c>
      <c r="L935">
        <v>0.61</v>
      </c>
      <c r="M935">
        <v>3</v>
      </c>
      <c r="N935">
        <v>58</v>
      </c>
      <c r="O935" s="4">
        <v>0.27954822021484299</v>
      </c>
      <c r="P935" s="4">
        <v>0.66377272172407598</v>
      </c>
      <c r="Q935" s="4">
        <v>0.26867151100008801</v>
      </c>
      <c r="R935" s="4">
        <v>0.55499999999998195</v>
      </c>
      <c r="S935" s="4">
        <v>-1.92312923268422</v>
      </c>
      <c r="T935" s="4">
        <v>-2.1181246252283499</v>
      </c>
      <c r="U935" s="4">
        <v>2.7231910959218501E-2</v>
      </c>
      <c r="V935" s="4">
        <v>1.1023274623953999E-3</v>
      </c>
      <c r="W935" s="4">
        <v>13.3070522872524</v>
      </c>
      <c r="X935" s="4">
        <v>-3.61560814857727</v>
      </c>
      <c r="Y935" s="4">
        <v>3.8970900882391901</v>
      </c>
      <c r="Z935" t="b">
        <v>1</v>
      </c>
      <c r="AA935" t="b">
        <v>0</v>
      </c>
    </row>
    <row r="936" spans="1:27" hidden="1" x14ac:dyDescent="0.2">
      <c r="A936" t="s">
        <v>29</v>
      </c>
      <c r="B936" s="1">
        <v>46402</v>
      </c>
      <c r="C936">
        <v>292.05999755859301</v>
      </c>
      <c r="D936">
        <v>470</v>
      </c>
      <c r="E936" s="4">
        <v>0.68007074488696795</v>
      </c>
      <c r="F936">
        <v>0.03</v>
      </c>
      <c r="G936">
        <v>0</v>
      </c>
      <c r="H936" s="5">
        <v>0.60499999999999998</v>
      </c>
      <c r="I936" t="s">
        <v>7</v>
      </c>
      <c r="J936">
        <v>0.56999999999999995</v>
      </c>
      <c r="K936">
        <v>0.64</v>
      </c>
      <c r="L936">
        <v>0.66</v>
      </c>
      <c r="M936">
        <v>3</v>
      </c>
      <c r="N936">
        <v>156</v>
      </c>
      <c r="O936" s="4">
        <v>0.28076891113281199</v>
      </c>
      <c r="P936" s="4">
        <v>0.62140425012466705</v>
      </c>
      <c r="Q936" s="4">
        <v>0.26960624330188998</v>
      </c>
      <c r="R936" s="4">
        <v>0.604999999999978</v>
      </c>
      <c r="S936" s="4">
        <v>-1.93696820679924</v>
      </c>
      <c r="T936" s="4">
        <v>-2.1593027750549298</v>
      </c>
      <c r="U936" s="4">
        <v>2.6374614930091401E-2</v>
      </c>
      <c r="V936" s="4">
        <v>9.4129992870072097E-4</v>
      </c>
      <c r="W936" s="4">
        <v>14.721640839459599</v>
      </c>
      <c r="X936" s="4">
        <v>-3.1310518924325601</v>
      </c>
      <c r="Y936" s="4">
        <v>4.8271217261055099</v>
      </c>
      <c r="Z936" t="b">
        <v>1</v>
      </c>
      <c r="AA936" t="b">
        <v>0</v>
      </c>
    </row>
    <row r="937" spans="1:27" hidden="1" x14ac:dyDescent="0.2">
      <c r="A937" t="s">
        <v>29</v>
      </c>
      <c r="B937" s="1">
        <v>46465</v>
      </c>
      <c r="C937">
        <v>292.05999755859301</v>
      </c>
      <c r="D937">
        <v>500</v>
      </c>
      <c r="E937" s="4">
        <v>0.852555335781364</v>
      </c>
      <c r="F937">
        <v>0.03</v>
      </c>
      <c r="G937">
        <v>0</v>
      </c>
      <c r="H937" s="5">
        <v>0.73</v>
      </c>
      <c r="I937" t="s">
        <v>7</v>
      </c>
      <c r="J937">
        <v>0.56999999999999995</v>
      </c>
      <c r="K937">
        <v>0.89</v>
      </c>
      <c r="L937">
        <v>0.7</v>
      </c>
      <c r="M937">
        <v>1</v>
      </c>
      <c r="N937">
        <v>84</v>
      </c>
      <c r="O937" s="4">
        <v>0.29151099121093699</v>
      </c>
      <c r="P937" s="4">
        <v>0.58411999511718704</v>
      </c>
      <c r="Q937" s="4">
        <v>0.27258305747279699</v>
      </c>
      <c r="R937" s="4">
        <v>0.73000000000000098</v>
      </c>
      <c r="S937" s="4">
        <v>-1.9087192064912999</v>
      </c>
      <c r="T937" s="4">
        <v>-2.1604058372028501</v>
      </c>
      <c r="U937" s="4">
        <v>2.8149162068916E-2</v>
      </c>
      <c r="V937" s="4">
        <v>8.7794044593986599E-4</v>
      </c>
      <c r="W937" s="4">
        <v>17.403261539821301</v>
      </c>
      <c r="X937" s="4">
        <v>-3.0068642107245198</v>
      </c>
      <c r="Y937" s="4">
        <v>6.3867002187197599</v>
      </c>
      <c r="Z937" t="b">
        <v>1</v>
      </c>
      <c r="AA937" t="b">
        <v>0</v>
      </c>
    </row>
    <row r="938" spans="1:27" hidden="1" x14ac:dyDescent="0.2">
      <c r="A938" t="s">
        <v>29</v>
      </c>
      <c r="B938" s="1">
        <v>46555</v>
      </c>
      <c r="C938">
        <v>292.05999755859301</v>
      </c>
      <c r="D938">
        <v>540</v>
      </c>
      <c r="E938" s="4">
        <v>1.0989618995621599</v>
      </c>
      <c r="F938">
        <v>0.03</v>
      </c>
      <c r="G938">
        <v>0</v>
      </c>
      <c r="H938" s="5">
        <v>0.88</v>
      </c>
      <c r="I938" t="s">
        <v>7</v>
      </c>
      <c r="J938">
        <v>0.81</v>
      </c>
      <c r="K938">
        <v>0.95</v>
      </c>
      <c r="L938">
        <v>0.77</v>
      </c>
      <c r="M938">
        <v>5</v>
      </c>
      <c r="N938">
        <v>71</v>
      </c>
      <c r="O938" s="4">
        <v>0.28894754028320302</v>
      </c>
      <c r="P938" s="4">
        <v>0.540851847330729</v>
      </c>
      <c r="Q938" s="4">
        <v>0.27382358952927699</v>
      </c>
      <c r="R938" s="4">
        <v>0.88000000000261502</v>
      </c>
      <c r="S938" s="4">
        <v>-1.8827226779144399</v>
      </c>
      <c r="T938" s="4">
        <v>-2.1697757355473701</v>
      </c>
      <c r="U938" s="4">
        <v>2.9868980235733901E-2</v>
      </c>
      <c r="V938" s="4">
        <v>8.0866006895342804E-4</v>
      </c>
      <c r="W938" s="4">
        <v>20.756955209930499</v>
      </c>
      <c r="X938" s="4">
        <v>-2.82126646366026</v>
      </c>
      <c r="Y938" s="4">
        <v>8.6197453478103494</v>
      </c>
      <c r="Z938" t="b">
        <v>1</v>
      </c>
      <c r="AA938" t="b">
        <v>0</v>
      </c>
    </row>
    <row r="939" spans="1:27" x14ac:dyDescent="0.2">
      <c r="A939" t="s">
        <v>29</v>
      </c>
      <c r="B939" s="1">
        <v>46647</v>
      </c>
      <c r="C939">
        <v>292.05999755859301</v>
      </c>
      <c r="D939">
        <v>570</v>
      </c>
      <c r="E939" s="4">
        <v>1.35084416305146</v>
      </c>
      <c r="F939">
        <v>0.03</v>
      </c>
      <c r="G939">
        <v>0</v>
      </c>
      <c r="H939" s="5">
        <v>0.98</v>
      </c>
      <c r="I939" t="s">
        <v>7</v>
      </c>
      <c r="J939">
        <v>0</v>
      </c>
      <c r="K939" s="3" t="s">
        <v>397</v>
      </c>
      <c r="L939">
        <v>0.98</v>
      </c>
      <c r="N939">
        <v>1</v>
      </c>
      <c r="O939" s="4">
        <v>0.32788758056640599</v>
      </c>
      <c r="P939" s="4">
        <v>0.51238596062911101</v>
      </c>
      <c r="Q939" s="4">
        <v>0.26709237018276699</v>
      </c>
      <c r="R939" s="4">
        <v>0.98000000000707199</v>
      </c>
      <c r="S939" s="4">
        <v>-1.86827218172645</v>
      </c>
      <c r="T939" s="4">
        <v>-2.1787024836771298</v>
      </c>
      <c r="U939" s="4">
        <v>3.0862071032757898E-2</v>
      </c>
      <c r="V939" s="4">
        <v>7.6830606291010699E-4</v>
      </c>
      <c r="W939" s="4">
        <v>23.645317363951101</v>
      </c>
      <c r="X939" s="4">
        <v>-2.5786136682318199</v>
      </c>
      <c r="Y939" s="4">
        <v>10.852109775499001</v>
      </c>
      <c r="Z939" t="b">
        <v>1</v>
      </c>
      <c r="AA939" t="b">
        <v>0</v>
      </c>
    </row>
    <row r="940" spans="1:27" hidden="1" x14ac:dyDescent="0.2">
      <c r="A940" t="s">
        <v>29</v>
      </c>
      <c r="B940" s="1">
        <v>46374</v>
      </c>
      <c r="C940">
        <v>292.05999755859301</v>
      </c>
      <c r="D940">
        <v>460</v>
      </c>
      <c r="E940" s="4">
        <v>0.60341093023648795</v>
      </c>
      <c r="F940">
        <v>0.03</v>
      </c>
      <c r="G940">
        <v>0</v>
      </c>
      <c r="H940" s="5">
        <v>0.52500000000000002</v>
      </c>
      <c r="I940" t="s">
        <v>7</v>
      </c>
      <c r="J940">
        <v>0.49</v>
      </c>
      <c r="K940">
        <v>0.56000000000000005</v>
      </c>
      <c r="L940">
        <v>0.57999999999999996</v>
      </c>
      <c r="M940">
        <v>35</v>
      </c>
      <c r="N940">
        <v>43</v>
      </c>
      <c r="O940" s="4">
        <v>0.28125718749999901</v>
      </c>
      <c r="P940" s="4">
        <v>0.63491303817085598</v>
      </c>
      <c r="Q940" s="4">
        <v>0.27046674064038401</v>
      </c>
      <c r="R940" s="4">
        <v>0.52499999999999802</v>
      </c>
      <c r="S940" s="4">
        <v>-1.9709653098039199</v>
      </c>
      <c r="T940" s="4">
        <v>-2.18106260137036</v>
      </c>
      <c r="U940" s="4">
        <v>2.43639219422657E-2</v>
      </c>
      <c r="V940" s="4">
        <v>9.3210475707069705E-4</v>
      </c>
      <c r="W940" s="4">
        <v>12.9758530663913</v>
      </c>
      <c r="X940" s="4">
        <v>-3.1058036075103601</v>
      </c>
      <c r="Y940" s="4">
        <v>3.9769166997322101</v>
      </c>
      <c r="Z940" t="b">
        <v>1</v>
      </c>
      <c r="AA940" t="b">
        <v>0</v>
      </c>
    </row>
    <row r="941" spans="1:27" x14ac:dyDescent="0.2">
      <c r="A941" t="s">
        <v>29</v>
      </c>
      <c r="B941" s="1">
        <v>46647</v>
      </c>
      <c r="C941">
        <v>292.05999755859301</v>
      </c>
      <c r="D941">
        <v>580</v>
      </c>
      <c r="E941" s="4">
        <v>1.35084416305146</v>
      </c>
      <c r="F941">
        <v>0.03</v>
      </c>
      <c r="G941">
        <v>0</v>
      </c>
      <c r="H941" s="5">
        <v>1</v>
      </c>
      <c r="I941" t="s">
        <v>7</v>
      </c>
      <c r="J941">
        <v>0</v>
      </c>
      <c r="K941" s="3" t="s">
        <v>415</v>
      </c>
      <c r="L941">
        <v>1</v>
      </c>
      <c r="N941">
        <v>1</v>
      </c>
      <c r="O941" s="4">
        <v>0.325141026000976</v>
      </c>
      <c r="P941" s="4">
        <v>0.50355171992860903</v>
      </c>
      <c r="Q941" s="4">
        <v>0.27383870042338798</v>
      </c>
      <c r="R941" s="4">
        <v>1.0000000000034699</v>
      </c>
      <c r="S941" s="4">
        <v>-1.86914516194792</v>
      </c>
      <c r="T941" s="4">
        <v>-2.1874164416555502</v>
      </c>
      <c r="U941" s="4">
        <v>3.0801310624579199E-2</v>
      </c>
      <c r="V941" s="4">
        <v>7.4815646455824098E-4</v>
      </c>
      <c r="W941" s="4">
        <v>23.6067751233102</v>
      </c>
      <c r="X941" s="4">
        <v>-2.63261895404331</v>
      </c>
      <c r="Y941" s="4">
        <v>10.8011212376946</v>
      </c>
      <c r="Z941" t="b">
        <v>1</v>
      </c>
      <c r="AA941" t="b">
        <v>0</v>
      </c>
    </row>
    <row r="942" spans="1:27" hidden="1" x14ac:dyDescent="0.2">
      <c r="A942" t="s">
        <v>29</v>
      </c>
      <c r="B942" s="1">
        <v>46555</v>
      </c>
      <c r="C942">
        <v>292.05999755859301</v>
      </c>
      <c r="D942">
        <v>550</v>
      </c>
      <c r="E942" s="4">
        <v>1.0989618995621599</v>
      </c>
      <c r="F942">
        <v>0.03</v>
      </c>
      <c r="G942">
        <v>0</v>
      </c>
      <c r="H942" s="5">
        <v>0.79499999999999904</v>
      </c>
      <c r="I942" t="s">
        <v>7</v>
      </c>
      <c r="J942">
        <v>0.76</v>
      </c>
      <c r="K942">
        <v>0.83</v>
      </c>
      <c r="L942">
        <v>0.78</v>
      </c>
      <c r="M942">
        <v>12</v>
      </c>
      <c r="N942">
        <v>986</v>
      </c>
      <c r="O942" s="4">
        <v>0.28980202392578103</v>
      </c>
      <c r="P942" s="4">
        <v>0.53101817737926105</v>
      </c>
      <c r="Q942" s="4">
        <v>0.276438444551658</v>
      </c>
      <c r="R942" s="4">
        <v>0.79499999999999404</v>
      </c>
      <c r="S942" s="4">
        <v>-1.92550343370678</v>
      </c>
      <c r="T942" s="4">
        <v>-2.2152976800398099</v>
      </c>
      <c r="U942" s="4">
        <v>2.7083203401885799E-2</v>
      </c>
      <c r="V942" s="4">
        <v>7.3834791209267101E-4</v>
      </c>
      <c r="W942" s="4">
        <v>19.1331414471247</v>
      </c>
      <c r="X942" s="4">
        <v>-2.6198712822950698</v>
      </c>
      <c r="Y942" s="4">
        <v>7.8190263494782704</v>
      </c>
      <c r="Z942" t="b">
        <v>1</v>
      </c>
      <c r="AA942" t="b">
        <v>0</v>
      </c>
    </row>
    <row r="943" spans="1:27" hidden="1" x14ac:dyDescent="0.2">
      <c r="A943" t="s">
        <v>29</v>
      </c>
      <c r="B943" s="1">
        <v>46465</v>
      </c>
      <c r="C943">
        <v>292.05999755859301</v>
      </c>
      <c r="D943">
        <v>510</v>
      </c>
      <c r="E943" s="4">
        <v>0.852555335781364</v>
      </c>
      <c r="F943">
        <v>0.03</v>
      </c>
      <c r="G943">
        <v>0</v>
      </c>
      <c r="H943" s="5">
        <v>0.625</v>
      </c>
      <c r="I943" t="s">
        <v>7</v>
      </c>
      <c r="J943">
        <v>0.47</v>
      </c>
      <c r="K943">
        <v>0.78</v>
      </c>
      <c r="L943">
        <v>0.76</v>
      </c>
      <c r="M943">
        <v>1</v>
      </c>
      <c r="N943">
        <v>1</v>
      </c>
      <c r="O943" s="4">
        <v>0.29407444213867101</v>
      </c>
      <c r="P943" s="4">
        <v>0.57266666187959503</v>
      </c>
      <c r="Q943" s="4">
        <v>0.27460985728227</v>
      </c>
      <c r="R943" s="4">
        <v>0.62499999999998801</v>
      </c>
      <c r="S943" s="4">
        <v>-1.9708660839038701</v>
      </c>
      <c r="T943" s="4">
        <v>-2.2244241383931902</v>
      </c>
      <c r="U943" s="4">
        <v>2.43695977120299E-2</v>
      </c>
      <c r="V943" s="4">
        <v>7.7248970555686999E-4</v>
      </c>
      <c r="W943" s="4">
        <v>15.426789526486001</v>
      </c>
      <c r="X943" s="4">
        <v>-2.67927212984663</v>
      </c>
      <c r="Y943" s="4">
        <v>5.5351171738355998</v>
      </c>
      <c r="Z943" t="b">
        <v>1</v>
      </c>
      <c r="AA943" t="b">
        <v>0</v>
      </c>
    </row>
    <row r="944" spans="1:27" hidden="1" x14ac:dyDescent="0.2">
      <c r="A944" t="s">
        <v>29</v>
      </c>
      <c r="B944" s="1">
        <v>46402</v>
      </c>
      <c r="C944">
        <v>292.05999755859301</v>
      </c>
      <c r="D944">
        <v>480</v>
      </c>
      <c r="E944" s="4">
        <v>0.68007074488696795</v>
      </c>
      <c r="F944">
        <v>0.03</v>
      </c>
      <c r="G944">
        <v>0</v>
      </c>
      <c r="H944" s="5">
        <v>0.51500000000000001</v>
      </c>
      <c r="I944" t="s">
        <v>7</v>
      </c>
      <c r="J944">
        <v>0.49</v>
      </c>
      <c r="K944">
        <v>0.54</v>
      </c>
      <c r="L944">
        <v>0.5</v>
      </c>
      <c r="M944">
        <v>100</v>
      </c>
      <c r="N944">
        <v>7203</v>
      </c>
      <c r="O944" s="4">
        <v>0.28369856933593701</v>
      </c>
      <c r="P944" s="4">
        <v>0.60845832824707002</v>
      </c>
      <c r="Q944" s="4">
        <v>0.27312023239958999</v>
      </c>
      <c r="R944" s="4">
        <v>0.51500000000202595</v>
      </c>
      <c r="S944" s="4">
        <v>-2.0026419312466199</v>
      </c>
      <c r="T944" s="4">
        <v>-2.2278743598757398</v>
      </c>
      <c r="U944" s="4">
        <v>2.2607867875317399E-2</v>
      </c>
      <c r="V944" s="4">
        <v>8.1643541866543599E-4</v>
      </c>
      <c r="W944" s="4">
        <v>12.9352241163943</v>
      </c>
      <c r="X944" s="4">
        <v>-2.7800649585644801</v>
      </c>
      <c r="Y944" s="4">
        <v>4.1401712933299102</v>
      </c>
      <c r="Z944" t="b">
        <v>1</v>
      </c>
      <c r="AA944" t="b">
        <v>0</v>
      </c>
    </row>
    <row r="945" spans="1:27" hidden="1" x14ac:dyDescent="0.2">
      <c r="A945" t="s">
        <v>29</v>
      </c>
      <c r="B945" s="1">
        <v>46465</v>
      </c>
      <c r="C945">
        <v>292.05999755859301</v>
      </c>
      <c r="D945">
        <v>520</v>
      </c>
      <c r="E945" s="4">
        <v>0.852555335781364</v>
      </c>
      <c r="F945">
        <v>0.03</v>
      </c>
      <c r="G945">
        <v>0</v>
      </c>
      <c r="H945" s="5">
        <v>0.54499999999999904</v>
      </c>
      <c r="I945" t="s">
        <v>7</v>
      </c>
      <c r="J945">
        <v>0.4</v>
      </c>
      <c r="K945">
        <v>0.69</v>
      </c>
      <c r="L945">
        <v>0.5</v>
      </c>
      <c r="M945">
        <v>1</v>
      </c>
      <c r="N945">
        <v>3</v>
      </c>
      <c r="O945" s="4">
        <v>0.29675996215820299</v>
      </c>
      <c r="P945" s="4">
        <v>0.56165384145883401</v>
      </c>
      <c r="Q945" s="4">
        <v>0.27722780979418798</v>
      </c>
      <c r="R945" s="4">
        <v>0.54499999999866999</v>
      </c>
      <c r="S945" s="4">
        <v>-2.0257079220340599</v>
      </c>
      <c r="T945" s="4">
        <v>-2.2816832347829301</v>
      </c>
      <c r="U945" s="4">
        <v>2.1397362200943602E-2</v>
      </c>
      <c r="V945" s="4">
        <v>6.8576894322794802E-4</v>
      </c>
      <c r="W945" s="4">
        <v>13.8255156542234</v>
      </c>
      <c r="X945" s="4">
        <v>-2.4189702581989798</v>
      </c>
      <c r="Y945" s="4">
        <v>4.8632429558718702</v>
      </c>
      <c r="Z945" t="b">
        <v>1</v>
      </c>
      <c r="AA945" t="b">
        <v>0</v>
      </c>
    </row>
  </sheetData>
  <autoFilter ref="A1:AA945" xr:uid="{FA403BC3-8B13-2A44-89BA-B99902500DE1}">
    <filterColumn colId="4">
      <filters>
        <filter val="1,35"/>
        <filter val="1,70"/>
      </filters>
    </filterColumn>
    <filterColumn colId="8">
      <filters>
        <filter val="call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2E56C-FAC2-422E-B554-CA5C320E7AB1}">
  <dimension ref="B2:K29"/>
  <sheetViews>
    <sheetView workbookViewId="0">
      <selection activeCell="G29" sqref="G29"/>
    </sheetView>
  </sheetViews>
  <sheetFormatPr baseColWidth="10" defaultColWidth="8.83203125" defaultRowHeight="16" x14ac:dyDescent="0.2"/>
  <cols>
    <col min="7" max="7" width="24" bestFit="1" customWidth="1"/>
  </cols>
  <sheetData>
    <row r="2" spans="2:11" x14ac:dyDescent="0.2">
      <c r="B2" t="s">
        <v>511</v>
      </c>
      <c r="C2">
        <v>1</v>
      </c>
      <c r="G2" s="6" t="s">
        <v>528</v>
      </c>
      <c r="K2" t="s">
        <v>502</v>
      </c>
    </row>
    <row r="3" spans="2:11" x14ac:dyDescent="0.2">
      <c r="B3" t="s">
        <v>512</v>
      </c>
      <c r="C3">
        <v>-1</v>
      </c>
      <c r="G3" s="6" t="s">
        <v>529</v>
      </c>
      <c r="K3" t="s">
        <v>501</v>
      </c>
    </row>
    <row r="4" spans="2:11" x14ac:dyDescent="0.2">
      <c r="G4" s="6" t="s">
        <v>503</v>
      </c>
    </row>
    <row r="5" spans="2:11" x14ac:dyDescent="0.2">
      <c r="G5" s="6" t="s">
        <v>504</v>
      </c>
    </row>
    <row r="6" spans="2:11" x14ac:dyDescent="0.2">
      <c r="G6" s="6" t="s">
        <v>505</v>
      </c>
    </row>
    <row r="7" spans="2:11" x14ac:dyDescent="0.2">
      <c r="G7" s="6" t="s">
        <v>506</v>
      </c>
    </row>
    <row r="8" spans="2:11" x14ac:dyDescent="0.2">
      <c r="G8" s="6" t="s">
        <v>507</v>
      </c>
    </row>
    <row r="9" spans="2:11" x14ac:dyDescent="0.2">
      <c r="G9" s="6" t="s">
        <v>508</v>
      </c>
    </row>
    <row r="10" spans="2:11" x14ac:dyDescent="0.2">
      <c r="G10" s="6" t="s">
        <v>509</v>
      </c>
    </row>
    <row r="11" spans="2:11" x14ac:dyDescent="0.2">
      <c r="G11" s="6" t="s">
        <v>510</v>
      </c>
    </row>
    <row r="12" spans="2:11" x14ac:dyDescent="0.2">
      <c r="G12" s="6" t="s">
        <v>530</v>
      </c>
    </row>
    <row r="13" spans="2:11" x14ac:dyDescent="0.2">
      <c r="G13" s="6" t="s">
        <v>531</v>
      </c>
    </row>
    <row r="14" spans="2:11" x14ac:dyDescent="0.2">
      <c r="G14" s="6" t="s">
        <v>565</v>
      </c>
    </row>
    <row r="15" spans="2:11" x14ac:dyDescent="0.2">
      <c r="G15" s="6" t="s">
        <v>566</v>
      </c>
    </row>
    <row r="16" spans="2:11" x14ac:dyDescent="0.2">
      <c r="G16" s="6" t="s">
        <v>567</v>
      </c>
    </row>
    <row r="17" spans="2:7" x14ac:dyDescent="0.2">
      <c r="G17" s="6" t="s">
        <v>568</v>
      </c>
    </row>
    <row r="24" spans="2:7" x14ac:dyDescent="0.2">
      <c r="B24" s="51" t="s">
        <v>579</v>
      </c>
      <c r="C24" s="31"/>
      <c r="D24" s="31"/>
    </row>
    <row r="25" spans="2:7" x14ac:dyDescent="0.2">
      <c r="B25" s="52" t="s">
        <v>582</v>
      </c>
      <c r="C25" s="31" t="s">
        <v>583</v>
      </c>
      <c r="D25" s="31" t="s">
        <v>584</v>
      </c>
    </row>
    <row r="26" spans="2:7" x14ac:dyDescent="0.2">
      <c r="B26" s="53">
        <v>0</v>
      </c>
      <c r="C26" s="31" t="s">
        <v>586</v>
      </c>
      <c r="D26" s="31">
        <v>4</v>
      </c>
    </row>
    <row r="27" spans="2:7" x14ac:dyDescent="0.2">
      <c r="B27" s="53">
        <v>0.3</v>
      </c>
      <c r="C27" s="31" t="s">
        <v>581</v>
      </c>
      <c r="D27" s="31">
        <v>3</v>
      </c>
    </row>
    <row r="28" spans="2:7" x14ac:dyDescent="0.2">
      <c r="B28" s="53">
        <v>0.45</v>
      </c>
      <c r="C28" s="31" t="s">
        <v>580</v>
      </c>
      <c r="D28" s="31">
        <v>2</v>
      </c>
    </row>
    <row r="29" spans="2:7" x14ac:dyDescent="0.2">
      <c r="B29" s="53">
        <v>0.6</v>
      </c>
      <c r="C29" s="31" t="s">
        <v>585</v>
      </c>
      <c r="D29" s="3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 do</vt:lpstr>
      <vt:lpstr>PL &amp; CF</vt:lpstr>
      <vt:lpstr>Raw data</vt:lpstr>
      <vt:lpstr>Parameters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bastonpes8@yahoo.com</dc:creator>
  <cp:lastModifiedBy>bastonpes8@yahoo.com</cp:lastModifiedBy>
  <dcterms:created xsi:type="dcterms:W3CDTF">2026-04-17T11:01:57Z</dcterms:created>
  <dcterms:modified xsi:type="dcterms:W3CDTF">2026-05-18T15:04:57Z</dcterms:modified>
</cp:coreProperties>
</file>